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showSheetTabs="0" xWindow="0" yWindow="0" windowWidth="19200" windowHeight="11610" tabRatio="536"/>
  </bookViews>
  <sheets>
    <sheet name="Foglio1" sheetId="1" r:id="rId1"/>
    <sheet name="Foglio2" sheetId="2" r:id="rId2"/>
    <sheet name="Foglio3" sheetId="3" r:id="rId3"/>
  </sheets>
  <definedNames>
    <definedName name="_xlnm._FilterDatabase" localSheetId="0" hidden="1">Foglio1!$G$1:$G$170</definedName>
    <definedName name="_GoBack" localSheetId="0">Foglio1!$G$67</definedName>
  </definedNames>
  <calcPr calcId="124519"/>
</workbook>
</file>

<file path=xl/calcChain.xml><?xml version="1.0" encoding="utf-8"?>
<calcChain xmlns="http://schemas.openxmlformats.org/spreadsheetml/2006/main">
  <c r="L228" i="1"/>
  <c r="L227"/>
  <c r="L224"/>
  <c r="L211"/>
  <c r="L203"/>
  <c r="L196"/>
  <c r="L195"/>
  <c r="L188"/>
  <c r="L186"/>
  <c r="L184"/>
  <c r="L175"/>
  <c r="L166"/>
  <c r="L164"/>
  <c r="L153" l="1"/>
  <c r="L150"/>
  <c r="L145"/>
  <c r="L141"/>
  <c r="L127"/>
  <c r="L108"/>
  <c r="L104"/>
  <c r="L102"/>
  <c r="L57"/>
  <c r="L22"/>
  <c r="L10"/>
  <c r="L160"/>
  <c r="L158"/>
  <c r="L156"/>
  <c r="L152"/>
  <c r="L148"/>
  <c r="L137"/>
  <c r="L134"/>
  <c r="L107"/>
  <c r="L95"/>
  <c r="L94"/>
  <c r="L71"/>
  <c r="L58"/>
  <c r="L53"/>
  <c r="L42" l="1"/>
  <c r="L119" l="1"/>
  <c r="L47"/>
  <c r="L120"/>
  <c r="L33" l="1"/>
  <c r="L118"/>
  <c r="L140"/>
  <c r="L116"/>
  <c r="L125"/>
  <c r="L82" l="1"/>
  <c r="L105" l="1"/>
  <c r="L30"/>
  <c r="L99" l="1"/>
  <c r="L37" l="1"/>
  <c r="L39" l="1"/>
  <c r="L18" l="1"/>
  <c r="L49"/>
  <c r="L92"/>
  <c r="L60"/>
  <c r="L14"/>
  <c r="L143" l="1"/>
  <c r="L40" l="1"/>
  <c r="L130" l="1"/>
  <c r="L68" l="1"/>
  <c r="L67" l="1"/>
  <c r="L24" l="1"/>
  <c r="L78" l="1"/>
  <c r="L20" l="1"/>
  <c r="L61" l="1"/>
  <c r="L19"/>
  <c r="L55" l="1"/>
  <c r="L89" l="1"/>
  <c r="L41" l="1"/>
  <c r="L31" l="1"/>
  <c r="L11" l="1"/>
</calcChain>
</file>

<file path=xl/sharedStrings.xml><?xml version="1.0" encoding="utf-8"?>
<sst xmlns="http://schemas.openxmlformats.org/spreadsheetml/2006/main" count="1861" uniqueCount="1219">
  <si>
    <t>CIG</t>
  </si>
  <si>
    <t>DATA ACQUISIZIONE CIG</t>
  </si>
  <si>
    <t>OGGETTO DEL BANDO</t>
  </si>
  <si>
    <t>CONTENUTO
(lavori, servizi, forniture)</t>
  </si>
  <si>
    <t>PROCEDURA DI SCELTA DEL CONTRAENTE</t>
  </si>
  <si>
    <t>ALTRI OPERATORI INVITATI</t>
  </si>
  <si>
    <t>AGGIUDICATARIO</t>
  </si>
  <si>
    <t>IMPORTO DI AGGIUDICAZIONE IVA ESCLUSA</t>
  </si>
  <si>
    <t>DATA INIZIO
(lavori, servizi, o forniture)</t>
  </si>
  <si>
    <t>DATA FINE
(lavori, servizi, o forniture)</t>
  </si>
  <si>
    <t>IMPORTO DELLE SOMME LIQUIDATE</t>
  </si>
  <si>
    <t>ESTREMI DOCUMENTI</t>
  </si>
  <si>
    <t>TIPOLOGIA (ORDINE, CONTRATTO ALTRO)</t>
  </si>
  <si>
    <t>RAGIONE SOCIALE</t>
  </si>
  <si>
    <t>P.IVA/COD. FISCALE</t>
  </si>
  <si>
    <t>2018 TABELLA CONTRATTI PUBBLICI (AFFIDAMENTI)
Art. 37 comma 1 D.lgs n. 33/2013</t>
  </si>
  <si>
    <t>Z652193633</t>
  </si>
  <si>
    <t>Pasti aviosuperficie in convenzione</t>
  </si>
  <si>
    <t>Servizi</t>
  </si>
  <si>
    <t>Affidamento in economia-affidamento diretto</t>
  </si>
  <si>
    <t>Crepes Mania 2 di Anna Zanetti</t>
  </si>
  <si>
    <t>01282490554</t>
  </si>
  <si>
    <t>Convenzione</t>
  </si>
  <si>
    <t>Prot. 0005937 del 24/05/2017</t>
  </si>
  <si>
    <t>ZAC2194279</t>
  </si>
  <si>
    <t>Aumento di potenza da 30 KW a 35 KW</t>
  </si>
  <si>
    <t>Forniture</t>
  </si>
  <si>
    <t>Umbria Energy S.p.A.</t>
  </si>
  <si>
    <t>01313790550</t>
  </si>
  <si>
    <t>Ordine n. 1 del 03/01/2018</t>
  </si>
  <si>
    <t>Z0B2194C06</t>
  </si>
  <si>
    <t>Attività formative anno 2017</t>
  </si>
  <si>
    <t>Villa Umbra</t>
  </si>
  <si>
    <t>03144320540</t>
  </si>
  <si>
    <t>Prot. 0014028 del 27/11/2017</t>
  </si>
  <si>
    <t>Z3C2195454</t>
  </si>
  <si>
    <t>Aggio gestionale (2%) + aggio finanziario (5%)</t>
  </si>
  <si>
    <t>Telepass Pay S.p.A.</t>
  </si>
  <si>
    <t xml:space="preserve">Contratto </t>
  </si>
  <si>
    <t>ZBC2195679</t>
  </si>
  <si>
    <t>Lavori elettrici parcheggio S. Francesco</t>
  </si>
  <si>
    <t>Lavori</t>
  </si>
  <si>
    <t>Elettroverde Snc</t>
  </si>
  <si>
    <t>00571660554</t>
  </si>
  <si>
    <t>Ordine n. 2 del 03/01/2018</t>
  </si>
  <si>
    <t>ZF9219573A</t>
  </si>
  <si>
    <t>Verniciatura pavimenti uscite di sicurezza S. Francesco</t>
  </si>
  <si>
    <t>01308850559</t>
  </si>
  <si>
    <t>Ordine n. 3 del 03/01/2018</t>
  </si>
  <si>
    <t>Z05219B933</t>
  </si>
  <si>
    <t>Ambiente lavoro S.r.l.</t>
  </si>
  <si>
    <t>01544640558</t>
  </si>
  <si>
    <t>Z3E219EDD2</t>
  </si>
  <si>
    <t>Consulenza tecnico-professionale per parcheggi Fabio Bolli</t>
  </si>
  <si>
    <t>Bolli Fabio</t>
  </si>
  <si>
    <t>01245390552</t>
  </si>
  <si>
    <t>Ordine n. 7 del 09/01/2018</t>
  </si>
  <si>
    <t>Z8221A2E3B</t>
  </si>
  <si>
    <t>Carta 1 bancale</t>
  </si>
  <si>
    <t>Z6121A311A</t>
  </si>
  <si>
    <t>Manutenzione del verde presso aviosuperficie</t>
  </si>
  <si>
    <t>Garden Art</t>
  </si>
  <si>
    <t>01406110559</t>
  </si>
  <si>
    <t>Z7521A3D5B</t>
  </si>
  <si>
    <t xml:space="preserve">Manutenzione ordinaria impianto fitodepurazione aviosuperficie </t>
  </si>
  <si>
    <t>ECOLSERVICE S.r.l.</t>
  </si>
  <si>
    <t>02715760548</t>
  </si>
  <si>
    <t>Ordine n. 8 del 09/01/2018</t>
  </si>
  <si>
    <t>Z5B21A4027</t>
  </si>
  <si>
    <t>Promozione pubblicitaria aziendale</t>
  </si>
  <si>
    <t>01317720553</t>
  </si>
  <si>
    <t>Associazione Visioninmusica</t>
  </si>
  <si>
    <t>Prot. 12918 del 07/11/2017</t>
  </si>
  <si>
    <t>ZC521A60A5</t>
  </si>
  <si>
    <t>Incarico per espletamento obbighi D.Lgs. N. 152/2006 gestione rifiuti</t>
  </si>
  <si>
    <t>General Service S.r.l.</t>
  </si>
  <si>
    <t>Ordine n. 10 del 10/01/2018</t>
  </si>
  <si>
    <t>02026300547</t>
  </si>
  <si>
    <t>Z7421A7DCC</t>
  </si>
  <si>
    <t>Trapano avvitatore con percussione + caricabatterie</t>
  </si>
  <si>
    <t>Elettromeccanica Marini S.r.l.</t>
  </si>
  <si>
    <t>Ordine n. 11 del 10/01/2018</t>
  </si>
  <si>
    <t xml:space="preserve">C.D.F. Srl    </t>
  </si>
  <si>
    <t>Z5721A7FC9</t>
  </si>
  <si>
    <t>Servizio di vigilanza parcheggio S. Francesco</t>
  </si>
  <si>
    <t>DSS Global Security S.r.l.            Securpoint S.r.l.</t>
  </si>
  <si>
    <t>Securpool S.r.l.</t>
  </si>
  <si>
    <t>01294610553</t>
  </si>
  <si>
    <t>01860390564</t>
  </si>
  <si>
    <t>Ordine n. 12 del 10/01/2018</t>
  </si>
  <si>
    <t>ZC521AAF15</t>
  </si>
  <si>
    <t xml:space="preserve">Proroga servizi pulizia aviosuperficie </t>
  </si>
  <si>
    <t>Carsili Mario</t>
  </si>
  <si>
    <t>00250140555</t>
  </si>
  <si>
    <t>Z9A21AB524</t>
  </si>
  <si>
    <t xml:space="preserve">Proroga pulizia parcheggio S. Francesco </t>
  </si>
  <si>
    <t>Ordine n. 14 del 11/01/2018</t>
  </si>
  <si>
    <t>Z8321B0634</t>
  </si>
  <si>
    <t>Posa in opera climatizzatore monosplit 12.000 BTU in sostituzione splt "Elettra"</t>
  </si>
  <si>
    <t>Idrotermicasolare S.r.l.</t>
  </si>
  <si>
    <t>01478940552</t>
  </si>
  <si>
    <t>Ordine n. 15 del 12/01/2018</t>
  </si>
  <si>
    <t>Z7321B1E53</t>
  </si>
  <si>
    <t xml:space="preserve">Servizio idrico parcheggio S. Francesco </t>
  </si>
  <si>
    <t>SII - Servizio Idrico Integrato</t>
  </si>
  <si>
    <t>01250250550</t>
  </si>
  <si>
    <t>Z0121B1EF9</t>
  </si>
  <si>
    <t>Materiale per ampliamento potenza elettrica</t>
  </si>
  <si>
    <t>Elettromoderna di Perni Carlo</t>
  </si>
  <si>
    <t>00249060559</t>
  </si>
  <si>
    <t>Ordine n. 17 del 12/01/2018</t>
  </si>
  <si>
    <t>Z7A21B5DFB</t>
  </si>
  <si>
    <t>Materiale di stampa ufficio ZTL per l'anno 2018</t>
  </si>
  <si>
    <t>Z8221B611E</t>
  </si>
  <si>
    <t>Pouches fustellate e non fustellate per ZTL per l'anno 2018</t>
  </si>
  <si>
    <t>Tipografia Nobili2 Snc</t>
  </si>
  <si>
    <t>00459310553</t>
  </si>
  <si>
    <t>Ordine n. 19 del 15/01/2018</t>
  </si>
  <si>
    <t xml:space="preserve">Copisteria Cip Due S.r.l.                          Tipolitografia Federici S.n.c.                 </t>
  </si>
  <si>
    <t>ZF321BA5D0</t>
  </si>
  <si>
    <t>PC Lenovo + Notebook Lenovo</t>
  </si>
  <si>
    <t>Pucciufficio S.r.l.</t>
  </si>
  <si>
    <t>01813500541</t>
  </si>
  <si>
    <t>Ordine n. 20 del 16/01/2018</t>
  </si>
  <si>
    <t>Z4121BA9CD</t>
  </si>
  <si>
    <t>Allestimento ufficio riscossione e sanzioni + lampade atrio PT</t>
  </si>
  <si>
    <t>Megawatt S.a.s.</t>
  </si>
  <si>
    <t>00627620552</t>
  </si>
  <si>
    <t>Ordine n. 21 del 16/01/2018</t>
  </si>
  <si>
    <t>ZA821BE4F0</t>
  </si>
  <si>
    <t>Assistenza e manutenzione Concilia anno 2018</t>
  </si>
  <si>
    <t>Maggioli S.p.a.</t>
  </si>
  <si>
    <t>002066400405</t>
  </si>
  <si>
    <t>Ordine n. 22 del 17/01/2018</t>
  </si>
  <si>
    <t>Z6721C22D6</t>
  </si>
  <si>
    <t xml:space="preserve">Ripristino porta divelta torre di controllo </t>
  </si>
  <si>
    <t>La casa dell'infisso di Presciuttini Nello e Rosati Massimiliano snc</t>
  </si>
  <si>
    <t>01244240550</t>
  </si>
  <si>
    <t>Ordine n. 23 del 17/01/2018</t>
  </si>
  <si>
    <t>Assistenza tecnica attività antincendio aviosuperficie</t>
  </si>
  <si>
    <t>Full Aviation Service S.r.l.</t>
  </si>
  <si>
    <t>Z1F21C3F79</t>
  </si>
  <si>
    <t>Gecal S.p.A.</t>
  </si>
  <si>
    <t>00913110961</t>
  </si>
  <si>
    <t>Ordine n. 24 del 22/01/2018</t>
  </si>
  <si>
    <t>Z8621D06D1</t>
  </si>
  <si>
    <t>Ampliamento sistemi videosorveglianza ascensori S. Francesco</t>
  </si>
  <si>
    <t>Elettrogima S.r.l.</t>
  </si>
  <si>
    <t>00542770557</t>
  </si>
  <si>
    <t>Ordine n. 25 del 22/01/2018</t>
  </si>
  <si>
    <t>Elettrohertz S.r.l.          EL.TE. S.r.l.</t>
  </si>
  <si>
    <t>Z1821D36A0</t>
  </si>
  <si>
    <t>Manutenzione straordinaria ascensori S. Francesco</t>
  </si>
  <si>
    <t>Kone S.p.A.</t>
  </si>
  <si>
    <t>Ordine n. 27 del 23/01/2018</t>
  </si>
  <si>
    <t>Z6521D4098</t>
  </si>
  <si>
    <t xml:space="preserve">Interventi tecnici A.Tel </t>
  </si>
  <si>
    <t>A.Tel Telecomunicazioni</t>
  </si>
  <si>
    <t>01292690557</t>
  </si>
  <si>
    <t>Z6E21D965C</t>
  </si>
  <si>
    <t>Consulenza grafica di comunicazione</t>
  </si>
  <si>
    <t>Umbria Digitale S.c. ar.l.</t>
  </si>
  <si>
    <t>03761180961</t>
  </si>
  <si>
    <t>Ordine n. 28 del 24/01/2018</t>
  </si>
  <si>
    <t>Z4521D9A04</t>
  </si>
  <si>
    <t>Taglio e triturazione vegetazione recinzione aviosuperficie</t>
  </si>
  <si>
    <t>01537880559</t>
  </si>
  <si>
    <t>Ordine n. 29 del 24.01.2018</t>
  </si>
  <si>
    <t>Orchidea Nara                      Azienda agricola Rino Picchioni</t>
  </si>
  <si>
    <t>Z4B21DB716</t>
  </si>
  <si>
    <t xml:space="preserve">Fornitura materiali agricoli </t>
  </si>
  <si>
    <t>00393390554</t>
  </si>
  <si>
    <t>Ordine n. 30 del 24/01/2018</t>
  </si>
  <si>
    <t>Z5621E28D8</t>
  </si>
  <si>
    <t>Servizio vigilanza 2017-2018</t>
  </si>
  <si>
    <t>Affidamento in economia - affidamento diretto</t>
  </si>
  <si>
    <t>00623720547</t>
  </si>
  <si>
    <t>Ordine n. 31 del 25/01/2018</t>
  </si>
  <si>
    <t>Prot. 0000409 del 08/01/2018</t>
  </si>
  <si>
    <t>Prot. 0000369 del 08/01/2018</t>
  </si>
  <si>
    <t>Z4521EF41F</t>
  </si>
  <si>
    <t>Spostamento CA12 S. Francesco</t>
  </si>
  <si>
    <t>Si.Ste Impianti Snc</t>
  </si>
  <si>
    <t>02012660565</t>
  </si>
  <si>
    <t>Ordine n. 33 del 30/01/2018</t>
  </si>
  <si>
    <t>ZC921F060D</t>
  </si>
  <si>
    <t>Contratto Santi Eleonora</t>
  </si>
  <si>
    <t>Randstad Italia S.p.A. Società Unipersonale</t>
  </si>
  <si>
    <t>01353750555</t>
  </si>
  <si>
    <t xml:space="preserve">Proroga n. 1 contratto </t>
  </si>
  <si>
    <t>Prot. 0000008 del 02/01/2018</t>
  </si>
  <si>
    <r>
      <t xml:space="preserve">Ordine n. 6 del 08/01/2018 </t>
    </r>
    <r>
      <rPr>
        <sz val="8"/>
        <color rgb="FFFF0000"/>
        <rFont val="Arial"/>
        <family val="2"/>
      </rPr>
      <t>A</t>
    </r>
    <r>
      <rPr>
        <sz val="8"/>
        <rFont val="Arial"/>
        <family val="2"/>
      </rPr>
      <t xml:space="preserve">    Ordine n. 35 del 30/01/2018</t>
    </r>
  </si>
  <si>
    <t>Z8821FB99B</t>
  </si>
  <si>
    <t>Pettirossi Elisa</t>
  </si>
  <si>
    <t>01506000551</t>
  </si>
  <si>
    <t>Ordine n. 38 del 01/02/2018</t>
  </si>
  <si>
    <t xml:space="preserve">Servizi contabili e fiscali </t>
  </si>
  <si>
    <t>ZDF21FBD72</t>
  </si>
  <si>
    <t>Rimozione e posa parcometro</t>
  </si>
  <si>
    <t>Elettroimpianti Umbra S.r.l.</t>
  </si>
  <si>
    <t>01387750555</t>
  </si>
  <si>
    <t>Ordine n. 36 del 31/01/2018</t>
  </si>
  <si>
    <t>00477710552</t>
  </si>
  <si>
    <t xml:space="preserve">Tipografia Nobili2 Snc                                     Tipolitografia Federici S.n.c. </t>
  </si>
  <si>
    <t xml:space="preserve"> Copisteria Cip Due S.r.l.</t>
  </si>
  <si>
    <t>01235660550</t>
  </si>
  <si>
    <t>Ordine n. 39 del 01/02/2018</t>
  </si>
  <si>
    <t>Z8B22101E4</t>
  </si>
  <si>
    <t>Stampa materiale ZTL</t>
  </si>
  <si>
    <t>Tipografia Nobili2 Snc                                        Copisteria Cip Due S.r.l.</t>
  </si>
  <si>
    <t>Tipolitografia Federici S.n.c.</t>
  </si>
  <si>
    <t>ZF422138AA</t>
  </si>
  <si>
    <t>Verifica e riparazione apparati parcheggio S. Francesco</t>
  </si>
  <si>
    <t>Axitea S.p.A.</t>
  </si>
  <si>
    <t>00818630188</t>
  </si>
  <si>
    <t>Ordine n. 39 del 06/02/2018</t>
  </si>
  <si>
    <t>Z6F2230AD1</t>
  </si>
  <si>
    <t>Mario Carsili</t>
  </si>
  <si>
    <t>Z6A2230491</t>
  </si>
  <si>
    <t>Moschettone + imbracatura per adeguamento USTIF S. Francesco</t>
  </si>
  <si>
    <t>Tecnoantincendio snc</t>
  </si>
  <si>
    <t>00495600553</t>
  </si>
  <si>
    <t>Ordine n. 40 del 07/02/2018</t>
  </si>
  <si>
    <t>Z9022305FC</t>
  </si>
  <si>
    <t>Argano + fune per adeguamento USTIF S. Francesco</t>
  </si>
  <si>
    <t>TernEdil S.r.l.</t>
  </si>
  <si>
    <t>01569360553</t>
  </si>
  <si>
    <t>Z3C2235B32</t>
  </si>
  <si>
    <t>Pinza per messa a terra per rifornimento c/o aviosuperficie</t>
  </si>
  <si>
    <t>Conrad Electronic Italia S.r.l.</t>
  </si>
  <si>
    <t>02778790218</t>
  </si>
  <si>
    <t>Ordine n. 44 del 08/02/2018</t>
  </si>
  <si>
    <t>Ordine n. 41 del 07/02/2018</t>
  </si>
  <si>
    <t>Ordine n. 42 del 07/02/2018</t>
  </si>
  <si>
    <t>ZE722307DD</t>
  </si>
  <si>
    <t xml:space="preserve">Pile zinco-aria per parcometri Stelio </t>
  </si>
  <si>
    <t>04065160964</t>
  </si>
  <si>
    <t>Procedura negoziata senza previa pubblicazione del bando</t>
  </si>
  <si>
    <t>SEMAP S.r.l.</t>
  </si>
  <si>
    <t>Pulizia parcheggi Guglielmi, Rivo, Turati + aviosuperficie</t>
  </si>
  <si>
    <t>Parkeon S.p.A.</t>
  </si>
  <si>
    <t>Vigilanza Umbra Mondialpol S.p.A.</t>
  </si>
  <si>
    <t>Agrimarket S.r.l.</t>
  </si>
  <si>
    <t xml:space="preserve">Consorzio Asso Soc. Coop. Soc. </t>
  </si>
  <si>
    <t>Punto &amp; Linea Sas di Magi Maurizio</t>
  </si>
  <si>
    <t>Z5D223E779</t>
  </si>
  <si>
    <t xml:space="preserve">Servizio vigilanza c/o aviosuperficie </t>
  </si>
  <si>
    <t>Ordine n. 46 del 09/02/2018</t>
  </si>
  <si>
    <t>Z01223EA21</t>
  </si>
  <si>
    <t>Badge 2 dipendenti</t>
  </si>
  <si>
    <t>Microntel S.r.l.</t>
  </si>
  <si>
    <t>Ordine n. 47 del 09/02/2018</t>
  </si>
  <si>
    <t>Z5E2266CE4</t>
  </si>
  <si>
    <t>Presidio croce medica c/o aviosuperficie</t>
  </si>
  <si>
    <t>Croce Medica Ambulaife</t>
  </si>
  <si>
    <t>01414560555</t>
  </si>
  <si>
    <t>Ordine n. 26 del 22/01/2018     Ordine n. 48 del 20/02/2018</t>
  </si>
  <si>
    <t>Z94226EB38</t>
  </si>
  <si>
    <t>Canone 2018 protocollo informatico iSharedoc</t>
  </si>
  <si>
    <t xml:space="preserve">Sistematica S.p.A. </t>
  </si>
  <si>
    <t>00704800556</t>
  </si>
  <si>
    <t>Ordine n. 50 del 21/02/2018</t>
  </si>
  <si>
    <t>Z77226F8F9</t>
  </si>
  <si>
    <t>Servizi telefonia fissa e mobile anno 2018</t>
  </si>
  <si>
    <t>Vodafone S.p.A.</t>
  </si>
  <si>
    <t>085390100</t>
  </si>
  <si>
    <t>Contratto</t>
  </si>
  <si>
    <t>Prot. 0000364 del 08/01/2018</t>
  </si>
  <si>
    <t>Prot. 0000655 del 11/01/2018</t>
  </si>
  <si>
    <t>Prot. 0001301 del 23/01/2018</t>
  </si>
  <si>
    <t>Prot. 0000653 del 11/01/2018</t>
  </si>
  <si>
    <t>Prot. 0000830 del 15/01/2018</t>
  </si>
  <si>
    <t>Prot. 0000750 del 12/01/2018</t>
  </si>
  <si>
    <t>Prot. 0000835 del 15/01/2018</t>
  </si>
  <si>
    <t>Prot. 0000843 del 15/01/2018</t>
  </si>
  <si>
    <t>Prot. 0001398 del 24/01/2018</t>
  </si>
  <si>
    <t>Prot. 0007830 del 18/11/2016</t>
  </si>
  <si>
    <t>Prot. 0000845 del 15/01/2018</t>
  </si>
  <si>
    <t>Prot. 0000969 del 17/01/2018</t>
  </si>
  <si>
    <t>Prot. 0000970 del 17/01/2018</t>
  </si>
  <si>
    <t>Prot. 0000972 del 17/01/2018</t>
  </si>
  <si>
    <t>Prot. 0001035 del 18/01/2018</t>
  </si>
  <si>
    <t>Prot. 0001037 del 18/01/2018</t>
  </si>
  <si>
    <t>Prot. 0001206 del 22/01/2018</t>
  </si>
  <si>
    <t>Prot. 0001305 del 23/01/2018</t>
  </si>
  <si>
    <t>Prot. 0001310 del 23/01/2018</t>
  </si>
  <si>
    <t>Prot. 0001312 del 23/01/2018    Prot. 0003029 del 23/02/2018</t>
  </si>
  <si>
    <t>Prot. 0001452 del 25/01/2018</t>
  </si>
  <si>
    <t>Prot. 0001453 del 25/01/2018</t>
  </si>
  <si>
    <t>Prot. 0001467 del 26/01/2018</t>
  </si>
  <si>
    <t>Prot. 0001602 del 30/01/2018</t>
  </si>
  <si>
    <t>Prot. 0002109 del 07/02/2018</t>
  </si>
  <si>
    <t>Prot. 0002010 del 06/02/2018</t>
  </si>
  <si>
    <t>Prot. 0001905 del 02/02/2018</t>
  </si>
  <si>
    <t>Prot. 0002209 del 08/02/2018</t>
  </si>
  <si>
    <t>Prot. 0002271 del 09/02/2018</t>
  </si>
  <si>
    <t>Prot. 0002268 del 09/02/2018</t>
  </si>
  <si>
    <t>Prot. 0002355 del 12/02/2018</t>
  </si>
  <si>
    <t>Prot. 0002483 del 15/02/2018</t>
  </si>
  <si>
    <t>Prot. 0002523 del 15/02/2018</t>
  </si>
  <si>
    <t>Prot. 0003033 del 23/02/2018</t>
  </si>
  <si>
    <t>Prot. 0006914 del 26/10/2016      Prot. 0000652 del 11/01/2018      Prot. 0002112 del 07/02/2018</t>
  </si>
  <si>
    <t>ZC42283ABB</t>
  </si>
  <si>
    <t>Prestazioni sanitarie 4 dipendenti (Morace, Picecchi, Porrazzini, Savoia)</t>
  </si>
  <si>
    <t>Rete Ferroviaria Italiana S.p.A.</t>
  </si>
  <si>
    <t>01008081000</t>
  </si>
  <si>
    <t>Ordine n. 51 del 26/02/2018</t>
  </si>
  <si>
    <t>Ordine n. 49 del 20/02/2018   Ordine n. 52 del 27/02/2018</t>
  </si>
  <si>
    <t>Z26228A919</t>
  </si>
  <si>
    <t>Dominio www.ternireti.it + 4 PEC anno 2017-2018</t>
  </si>
  <si>
    <t>Z3C2299184</t>
  </si>
  <si>
    <t>Polizza RCA Fiat Panda targata DR061ML</t>
  </si>
  <si>
    <t>AON S.p.A.</t>
  </si>
  <si>
    <t>11274970158</t>
  </si>
  <si>
    <t>03064740545</t>
  </si>
  <si>
    <t>Z01229AACB</t>
  </si>
  <si>
    <t>Contratto Parkfolio anno 2018</t>
  </si>
  <si>
    <t>Z48229DE49</t>
  </si>
  <si>
    <t>Riparazione barriera FAAC parcheggio Guglielmi</t>
  </si>
  <si>
    <t>Gigli &amp; Pacifici snc</t>
  </si>
  <si>
    <t>00227440559</t>
  </si>
  <si>
    <t>Ordine n. 54 del 05/03/2018</t>
  </si>
  <si>
    <t>Z27229E128</t>
  </si>
  <si>
    <t>Fornitura e posa in opera segnaletica orizzontale e verticale</t>
  </si>
  <si>
    <t>Simos Service a socio unico</t>
  </si>
  <si>
    <t>03105100543</t>
  </si>
  <si>
    <t>Ordine n. 57 del 05/03/2018</t>
  </si>
  <si>
    <t>Z4B22AD531</t>
  </si>
  <si>
    <t>Ordine n. 59 del 08/03/2018</t>
  </si>
  <si>
    <t>Ordine n. 55 del 02/03/2018</t>
  </si>
  <si>
    <t>ZB222AFCB8</t>
  </si>
  <si>
    <t>Ordine n. 62 del 12/03/2018</t>
  </si>
  <si>
    <t>Z6222B2BCA</t>
  </si>
  <si>
    <t>Abbonamento piattaforma Insito + Servizio assistenza tecnico-finanziaria</t>
  </si>
  <si>
    <t>Finance active S.r.l.</t>
  </si>
  <si>
    <t>06409360960</t>
  </si>
  <si>
    <t>Z4A22C04DE</t>
  </si>
  <si>
    <t>Condizionatore Mitsubishi 12.000 BTU</t>
  </si>
  <si>
    <t>Ordine n. 61 del 09/03/2018</t>
  </si>
  <si>
    <t>Ordine n. 63 del 14/03/2018</t>
  </si>
  <si>
    <t>Z6A22C0897</t>
  </si>
  <si>
    <t>Pulizia tettoia esterna e canaletta di scolo parcheggio S. Francesco</t>
  </si>
  <si>
    <t>Ordine n. 64 del 14/03/2018</t>
  </si>
  <si>
    <t>ZA922C2265</t>
  </si>
  <si>
    <t>Canone annuo manutenzione e assistenza software</t>
  </si>
  <si>
    <t>PluService S.r.l.</t>
  </si>
  <si>
    <t>01140590421</t>
  </si>
  <si>
    <t>Ordine n. 65 del 14/03/2018</t>
  </si>
  <si>
    <t>Z5122C8732</t>
  </si>
  <si>
    <t>UPS EK1000VA 700W per cassa parcheggio S. Francesco</t>
  </si>
  <si>
    <t>Ordine n. 66 del 15/03/2018</t>
  </si>
  <si>
    <t>Megawatt S.a.s.                              Elettoimpianti Umbra</t>
  </si>
  <si>
    <t>Contratto subentro</t>
  </si>
  <si>
    <t>Contratto del 15/01/2018</t>
  </si>
  <si>
    <t>Prot. 0003594 del 05/03/2018</t>
  </si>
  <si>
    <t>Prot. 0003047 del 23/02/2018</t>
  </si>
  <si>
    <t>Prot. 0003178 del 27/02/2018</t>
  </si>
  <si>
    <t>Prot. 0003961 del 12/03/2018</t>
  </si>
  <si>
    <t>Prot. 0003674 del 06/03/2018</t>
  </si>
  <si>
    <t>Prot. 0003680 del 06/03/2018</t>
  </si>
  <si>
    <t>Prot. 0003885 del 09/03/2018</t>
  </si>
  <si>
    <t>Prot. 0003967 del 12/03/2018</t>
  </si>
  <si>
    <t>Prot. 0004211 del 15/03/2018</t>
  </si>
  <si>
    <t>Prot. 0004317 del 16/03/2018</t>
  </si>
  <si>
    <t>ZA122D3E89</t>
  </si>
  <si>
    <t>Sistemazione asfalto pista e piazzale, sistemazione parcheggio, rullatura pista in erba c/o aviosuperficie</t>
  </si>
  <si>
    <t>GBL COSTRUZIONI S.r.l.</t>
  </si>
  <si>
    <t>01564610556</t>
  </si>
  <si>
    <t>Grifi S.r.l.                                   G. &amp; G. di Giovannetti S.&amp; C. Snc</t>
  </si>
  <si>
    <t>Z4422DAEBC</t>
  </si>
  <si>
    <t xml:space="preserve">Somministrazione lavoro a tempo determinato </t>
  </si>
  <si>
    <t xml:space="preserve">Umana S.p.A. </t>
  </si>
  <si>
    <t>03171510278</t>
  </si>
  <si>
    <t>Ordine n. 68 del 21/03/2018</t>
  </si>
  <si>
    <t>ZF922DB170</t>
  </si>
  <si>
    <t>Acquisto attrezzature antincendio per aviosuperficie + parcheggio S. Francesco</t>
  </si>
  <si>
    <t>Ordine n. 69 del 21/03/2018</t>
  </si>
  <si>
    <t>Cate Antincendio S.r.l.</t>
  </si>
  <si>
    <t>ZED22DB707</t>
  </si>
  <si>
    <t>Fornitura piastre per aggancio verricello ascensori parcheggio S. Francesco</t>
  </si>
  <si>
    <t>Officina Galletti Mario</t>
  </si>
  <si>
    <t>00116050550</t>
  </si>
  <si>
    <t>Ordine n. 70 del 21/03/2018</t>
  </si>
  <si>
    <t>01368250559</t>
  </si>
  <si>
    <t>ZC022DEE8D</t>
  </si>
  <si>
    <t xml:space="preserve">Manutenzione del verde presso aviosuperficie </t>
  </si>
  <si>
    <t>01523430559</t>
  </si>
  <si>
    <t>Ordine n. 71 del 21/03/2018</t>
  </si>
  <si>
    <t>Garden Art di Moracci Attilio     Consorzio Asso                                 Alis Coop sociale</t>
  </si>
  <si>
    <t>GB Manutenzione del Verde Snc di Gualfetti Corrado e Breccia Luca</t>
  </si>
  <si>
    <t>ZA422DF4BB</t>
  </si>
  <si>
    <t>Legname per costruzione pergola presso aviosuperficie</t>
  </si>
  <si>
    <t>Bernardini Roberto</t>
  </si>
  <si>
    <t>00241480557</t>
  </si>
  <si>
    <t>Ordine n. 72 del 21/03/2018</t>
  </si>
  <si>
    <t>Z3422E25F6</t>
  </si>
  <si>
    <t>Odometro Laserliner</t>
  </si>
  <si>
    <t>Distrelec Italia Srl</t>
  </si>
  <si>
    <t>TerniEdil S.r.l.</t>
  </si>
  <si>
    <t>Ordine n.73 del 22/03/2018</t>
  </si>
  <si>
    <t>Z9A22E2BE2</t>
  </si>
  <si>
    <t>Scala Faraone lady per parcheggio S. Francesco</t>
  </si>
  <si>
    <t>Ordine n. 74 del 22/03/2018</t>
  </si>
  <si>
    <t>Corso aggiornamento antincendio (Desantis Sandro)+RLS (Baiocco)</t>
  </si>
  <si>
    <t>Prot. 0004214 del 15/03/2018</t>
  </si>
  <si>
    <t>Prot. 0004400 del 19/03/2018</t>
  </si>
  <si>
    <t>Prot. 0004445 del 21/03/2018</t>
  </si>
  <si>
    <t>Prot. 0004485 del 22/03/2018</t>
  </si>
  <si>
    <t>Prot. 0004488 del 22/03/2018</t>
  </si>
  <si>
    <t>Prot. 0004490 del 22/03/2018</t>
  </si>
  <si>
    <t>Ordine n. 58 del 08/03/2018    Ordine n. 75 del 22/03/2018</t>
  </si>
  <si>
    <t>Ordine n. 56 del 05/03/2018    Ordine n. 78 del 23/03/2018</t>
  </si>
  <si>
    <t>Prot. 0004399 del 19/03/2018</t>
  </si>
  <si>
    <t>Prot. 0002891 del 21/02/2018      Prot. 0003402 del 01/03/2018</t>
  </si>
  <si>
    <t>Prot. 0000472 del 09/01/2018                                Prot. 0003122 del 26/02/2018</t>
  </si>
  <si>
    <t>Z7322EFC04</t>
  </si>
  <si>
    <t>Biglietti termici Skidata 450/7</t>
  </si>
  <si>
    <t>Mecstar S.r.l.</t>
  </si>
  <si>
    <t>03863331009</t>
  </si>
  <si>
    <t>Ordine n. 79 del 27/03/2018</t>
  </si>
  <si>
    <t>Z2A22F98D3</t>
  </si>
  <si>
    <t>Sostituzione telecamera varco via Garibaldi</t>
  </si>
  <si>
    <t>Project Automation S.p.A.</t>
  </si>
  <si>
    <t>02930110966</t>
  </si>
  <si>
    <t>Ordine n. 82 del 28/03/2018</t>
  </si>
  <si>
    <t>ZF322F9C04</t>
  </si>
  <si>
    <t>Servizi Maggioli (firma digitale + teleassistenza)</t>
  </si>
  <si>
    <t>Z7C22F9C4C</t>
  </si>
  <si>
    <t>Riparazione porta hangar paracadutisti</t>
  </si>
  <si>
    <t>Tecnomatic S.r.l.</t>
  </si>
  <si>
    <t>01115560433</t>
  </si>
  <si>
    <t>Ordine n. 83 del 28/03/2018</t>
  </si>
  <si>
    <t>Ordine n. 84 del 28/03/2018         Ordine n. 85 del 28/03/2018</t>
  </si>
  <si>
    <t>Z502305E56</t>
  </si>
  <si>
    <t>Spostamento parcometro</t>
  </si>
  <si>
    <t>Z1123071A2</t>
  </si>
  <si>
    <t>Segnaletica + pali</t>
  </si>
  <si>
    <t>SIS.TG segnaletica S.r.l.</t>
  </si>
  <si>
    <t>02955580549</t>
  </si>
  <si>
    <t>ZB9230F146</t>
  </si>
  <si>
    <t>Fornitura materiale ferramenta</t>
  </si>
  <si>
    <t>Bricofer</t>
  </si>
  <si>
    <t>Ferramenta Centro Italia Snc</t>
  </si>
  <si>
    <t>01247830555</t>
  </si>
  <si>
    <t>Ordine n. 88 del 05/04/2018</t>
  </si>
  <si>
    <t>ZC22318F98</t>
  </si>
  <si>
    <t>Servizio di verifica e controllo parcheggio S. Francesco</t>
  </si>
  <si>
    <t xml:space="preserve">DSS Global security S.r.l. unipersonale                     Securpoint S.r.l.    </t>
  </si>
  <si>
    <t>Z01231956C</t>
  </si>
  <si>
    <t>Sistemazione verde parcheggio S. Francesco</t>
  </si>
  <si>
    <t>Consorzio Asso                                 Alis Coop sociale</t>
  </si>
  <si>
    <t xml:space="preserve">Garden Art di Moracci Attilio </t>
  </si>
  <si>
    <t>Ordine n. 90 del 09/04/2018</t>
  </si>
  <si>
    <t>ZEA231CB66</t>
  </si>
  <si>
    <t>Sistemazione urgente magazzino piano -2 S. Francesco</t>
  </si>
  <si>
    <t>Listanti Alberto</t>
  </si>
  <si>
    <t xml:space="preserve">Pasquariello Michele Antonio </t>
  </si>
  <si>
    <t>01148840075</t>
  </si>
  <si>
    <t>Prot. 0003677 del 06/03/2018    Prot. 0004996 del 30/03/2018</t>
  </si>
  <si>
    <t>Prot. 0003963 del 12/03/2018    Prot. 0004634 del 26/03/2018</t>
  </si>
  <si>
    <t>Prot. 0004951 del 29/03/2018</t>
  </si>
  <si>
    <t>Prot. 0004955 del 29/03/2018</t>
  </si>
  <si>
    <t>Prot. 0004959 del 29/03/2018</t>
  </si>
  <si>
    <t>Prot. 0004964 del 29/03/2018                             Prot. 0004966 del 29/03/2018</t>
  </si>
  <si>
    <t>Prot. 0005232 del 05/04/2018</t>
  </si>
  <si>
    <t>Prot. 0005358 del 06/04/2018</t>
  </si>
  <si>
    <t>Prot. 0005456 del 10/04/2018</t>
  </si>
  <si>
    <t>ZEF231CEB5</t>
  </si>
  <si>
    <t>Sistemazione pavimentazione esterna + pulizia condotte acqua S. Francesco</t>
  </si>
  <si>
    <t>Piconi Evidio di Piconi Gian Carlo</t>
  </si>
  <si>
    <t>03388330544</t>
  </si>
  <si>
    <t>Ordine n. 92 del 10/04/2018</t>
  </si>
  <si>
    <t>Z3A231D9BB</t>
  </si>
  <si>
    <t>Riparazione cancello + manica a vento aviosuperficie</t>
  </si>
  <si>
    <t>Ordine n. 93 del 10/04/2018</t>
  </si>
  <si>
    <t>ZD9231F4E6</t>
  </si>
  <si>
    <t>Realizzazione segnaletica orizzontale</t>
  </si>
  <si>
    <t>Ordine n. 95 del 11/04/2018</t>
  </si>
  <si>
    <t>Z5A2324E35</t>
  </si>
  <si>
    <t>Pulizia straordinaria sale macchine ascensori S. Francesco</t>
  </si>
  <si>
    <t>Ordine n. 96 del 12/04/2018</t>
  </si>
  <si>
    <t>Prot. 0005500 del 11/04/2018</t>
  </si>
  <si>
    <t>Prot. 0005347 del 06/04/2018                  Prot. 0005499 del 11/04/2018</t>
  </si>
  <si>
    <t>Prot. 0005488 del 11/04/2018</t>
  </si>
  <si>
    <t>Z1C232E13C</t>
  </si>
  <si>
    <t>Fornitura per prelievo campioni benzina aviosuperficie</t>
  </si>
  <si>
    <t>MA.P.I.G.</t>
  </si>
  <si>
    <t>00577020555</t>
  </si>
  <si>
    <t>Z72233944F</t>
  </si>
  <si>
    <t>Lavori segnaletica parcheggi di superficie</t>
  </si>
  <si>
    <t>Z5F233AF8B</t>
  </si>
  <si>
    <t>Servizio di pulizia straordinaria</t>
  </si>
  <si>
    <t>A.C.I.D.A.</t>
  </si>
  <si>
    <t>00445190556</t>
  </si>
  <si>
    <t>Ordine n. 98 del 18/04/2018</t>
  </si>
  <si>
    <t>Z59233C575</t>
  </si>
  <si>
    <t>Assistenza per spurgo + fornitura e posa in opera elettropompa aviosuperficie</t>
  </si>
  <si>
    <t>Ordine n. 99 del 18/04/2018</t>
  </si>
  <si>
    <t>Ordine n. 97 del 13/04/2018      Ordine n. 101 del 26/04/2018</t>
  </si>
  <si>
    <t>Ordine n. 67 del 19/03/2018                       Ordine n. 103 del 27/04/2018</t>
  </si>
  <si>
    <t>Ordine n. 13 del 11/01/2018                                               Ordine n. 104 del 02/05/2018</t>
  </si>
  <si>
    <t>Z82236965E</t>
  </si>
  <si>
    <t>Interventi in sede e fuori</t>
  </si>
  <si>
    <t>Ordine n. 106 del 03/05/2018</t>
  </si>
  <si>
    <t>Z0C237270C</t>
  </si>
  <si>
    <t>Servizi assicurativi polizza RC patrimoniale</t>
  </si>
  <si>
    <t>Z812372830</t>
  </si>
  <si>
    <t>Servizi assicurativi polizza RCT/O</t>
  </si>
  <si>
    <t>ZDA23728A5</t>
  </si>
  <si>
    <t>Servizi assicurativi polizza infortuni cumulativa</t>
  </si>
  <si>
    <t>Ordine n. 89 del 09/04/2018                         Ordine n. 107 del 11/05/2018</t>
  </si>
  <si>
    <t>Prot. 0005544 del 13/04/2018</t>
  </si>
  <si>
    <t>Prot. 0005545 del 13/04/2018</t>
  </si>
  <si>
    <t>Prot. 0005671 del 17/04/2018                       Prot. 0006250 del 27/04/2018</t>
  </si>
  <si>
    <t>Punto e Linea S.a.s.    F.A.C. S.r.l.</t>
  </si>
  <si>
    <t>Imp. Art. Repiti Matteodi Repiti Marco e Raniero S.a.s.</t>
  </si>
  <si>
    <t>01507910568</t>
  </si>
  <si>
    <t>Prot. 0005777 del 18/04/2018</t>
  </si>
  <si>
    <t>Prot. 0005846 del 19/04/2018</t>
  </si>
  <si>
    <t>Ordine n. 91 del 10/04/2018      Ordine n. 109 del 11/05/2018</t>
  </si>
  <si>
    <t>ZB1238E488</t>
  </si>
  <si>
    <t>Aspirazione fossa settica aviosuperficie</t>
  </si>
  <si>
    <t>Emmerre S.r.l.</t>
  </si>
  <si>
    <t>01401170558</t>
  </si>
  <si>
    <t>Ordine n. 110 del 14/05/2018</t>
  </si>
  <si>
    <t>ZB5238E988</t>
  </si>
  <si>
    <t>Abbigliamento ausiliari + aviosuperficie</t>
  </si>
  <si>
    <t>Z28239879F</t>
  </si>
  <si>
    <t>Numeri verdi ZTL + riscossione anno 2018</t>
  </si>
  <si>
    <t>Z9A239CC96</t>
  </si>
  <si>
    <t>Proroga n. 2 servizi contabili e fiscali</t>
  </si>
  <si>
    <t>Ordine n. 112 del 17/05/2018</t>
  </si>
  <si>
    <t>Z35239EF22</t>
  </si>
  <si>
    <t>Acquisto Avgas 100 LL</t>
  </si>
  <si>
    <t>Magigas S.p.A.</t>
  </si>
  <si>
    <t>00408880474</t>
  </si>
  <si>
    <t>Z6F23ADB5F</t>
  </si>
  <si>
    <t>ZA623C3B7A</t>
  </si>
  <si>
    <t>ZD123C9B63</t>
  </si>
  <si>
    <t>Trasporto e smaltimento rifiuti</t>
  </si>
  <si>
    <t>Z0823CA7E2</t>
  </si>
  <si>
    <t>ZD323CFB08</t>
  </si>
  <si>
    <t>Z8023F68D4</t>
  </si>
  <si>
    <t>Z7A23F7EBE</t>
  </si>
  <si>
    <t>ZC923FE956</t>
  </si>
  <si>
    <t>Z8523FE9A3</t>
  </si>
  <si>
    <t>ZC2240A89A</t>
  </si>
  <si>
    <t>ZED240B23B</t>
  </si>
  <si>
    <t>Materiale di cancelleria</t>
  </si>
  <si>
    <t>Materiale DPI - Dispositivi di Protezione Individuale</t>
  </si>
  <si>
    <t>Affidamento Incarico Rspp - Responsabile Sicurezza, Prevenzione e Protezione</t>
  </si>
  <si>
    <t>Fornitura Carburanti Avio Avgas e Jet A1</t>
  </si>
  <si>
    <t>Impianti di condizionamento Aviosuperficie</t>
  </si>
  <si>
    <t>Manutenzione del verde e sistema di irrigazione Parcheggio San Francesco</t>
  </si>
  <si>
    <t>Assipunto Srl</t>
  </si>
  <si>
    <t>Ge.p.r.a. srl</t>
  </si>
  <si>
    <t>Elettroimpianti Umbra, Grifi, Impresa Giacchini</t>
  </si>
  <si>
    <t>01368480552</t>
  </si>
  <si>
    <t>Cobat, Ecorecuperi, Iosa Carlo</t>
  </si>
  <si>
    <t>Prot. 0007705 del 29/05/2018</t>
  </si>
  <si>
    <t>Ordine n. 113 del 28/05/2018</t>
  </si>
  <si>
    <t>00627650552</t>
  </si>
  <si>
    <t>Ipic Servizi Ambientali S.r.l.</t>
  </si>
  <si>
    <t>02911370548</t>
  </si>
  <si>
    <t>Prot. 0007765 del 30/05/2018</t>
  </si>
  <si>
    <t>Ordine n. 115 del 29/05/2018</t>
  </si>
  <si>
    <t>Prot. 0007767 del 30/05/2018</t>
  </si>
  <si>
    <t>Ordine n. 116 del 29/05/2018</t>
  </si>
  <si>
    <t>Affidamento incarico Organismo di Vigilanza</t>
  </si>
  <si>
    <t>Ecoklima S.r.l.</t>
  </si>
  <si>
    <t>01273940559</t>
  </si>
  <si>
    <t>Ordine n. 118 del 13/06/2018</t>
  </si>
  <si>
    <t>Prot. 0008330 del 14/06/2018</t>
  </si>
  <si>
    <t>Servizi di assistenza gestione rifiuti batterie</t>
  </si>
  <si>
    <t>Prot. 0008555 del 19/06/2018</t>
  </si>
  <si>
    <t>Prot. 0008538 del 19/06/2018</t>
  </si>
  <si>
    <t>Ordine n. 119 del 18/06/2018</t>
  </si>
  <si>
    <t>Ordine n. 120 del 19/06/2018</t>
  </si>
  <si>
    <t>Comitalia</t>
  </si>
  <si>
    <t>Alberto Giuseppe Tattoli    Antonello Serafini              Fabrizio Paganelli                     Catia Quirini                                  Andrea Trabattoni                                 Luca Barcherini                    Marco Canduzzi</t>
  </si>
  <si>
    <t xml:space="preserve">Igeam                                          Passetti Alessandro                           Crosti Marco                                   Canduzzi Marco                     Barcherini Luca                        Trabattoni Andrea                  Quirini Catia                    Paganelli Fabrizio                  Serafini Antonello                        Tattoli Alberto Giuseppe </t>
  </si>
  <si>
    <t>Tecnoantincendio Snc</t>
  </si>
  <si>
    <t>Assipunto S.r.l.                            Sara Agenzie                                              Reale Mutua                             Zurich</t>
  </si>
  <si>
    <t>Prot. 0013087 del 09/11/2018</t>
  </si>
  <si>
    <t xml:space="preserve">Sara Agenzie                                          Reale Mutua    </t>
  </si>
  <si>
    <t>Turra Petroli S.r.l.</t>
  </si>
  <si>
    <t>00546920984</t>
  </si>
  <si>
    <t>Lavori edili parcometri</t>
  </si>
  <si>
    <t>Manutenzione periodica filtri impianti di condizionamento</t>
  </si>
  <si>
    <t>Prot. 0007096 del 15/05/2018</t>
  </si>
  <si>
    <t>Prot. 0007099 del 15/05/2018</t>
  </si>
  <si>
    <t>Proposta abbonamento del 17/04/2018</t>
  </si>
  <si>
    <t>Prot. 5970 del 20/04/2018</t>
  </si>
  <si>
    <t>Prot. 0007279 del 17/05/2018</t>
  </si>
  <si>
    <t>Ft. 14959-2018 del 22/05/2018</t>
  </si>
  <si>
    <t>Prot. 0008686 del 25/06/2018</t>
  </si>
  <si>
    <t>Prot. 0008033 del 06/06/2018</t>
  </si>
  <si>
    <t>Z902426406</t>
  </si>
  <si>
    <t>Riparazione motore Kohler modulo antincendio aviosuperficie</t>
  </si>
  <si>
    <t>Lamperini S.r.l.</t>
  </si>
  <si>
    <t>01551610551</t>
  </si>
  <si>
    <t>ZD3242646F</t>
  </si>
  <si>
    <t>Fornitura e posa in opera 1 kit condizionatore Daikin ufficio riscossioni</t>
  </si>
  <si>
    <t>Z452426561</t>
  </si>
  <si>
    <t>Fornitura e posa in opera UPS presso aviosuperficie</t>
  </si>
  <si>
    <t>ElL.TE. S.r.l.</t>
  </si>
  <si>
    <t>00561960550</t>
  </si>
  <si>
    <t>Ordine n. 122 del 26/06/2018</t>
  </si>
  <si>
    <t>Ordine n. 123 del 27/06/2018</t>
  </si>
  <si>
    <t>Z512427752</t>
  </si>
  <si>
    <t>Manutenzione pompa carburanti presso aviosuperficie</t>
  </si>
  <si>
    <t>Semap S.r.l.</t>
  </si>
  <si>
    <t>00557650553</t>
  </si>
  <si>
    <t>Z9A2427E40</t>
  </si>
  <si>
    <t>Materiale data store ZTL</t>
  </si>
  <si>
    <t>Umbra Computers S.r.l.</t>
  </si>
  <si>
    <t>00671240554</t>
  </si>
  <si>
    <t>Ordine n. 125 del 27/06/2018</t>
  </si>
  <si>
    <t>LAN S.r.l.                                  PC Maddy S.r.l.</t>
  </si>
  <si>
    <t>ZDF2428610</t>
  </si>
  <si>
    <t>Proroga n. 2 servizio ritiro valori</t>
  </si>
  <si>
    <t>ZA02429861</t>
  </si>
  <si>
    <t>Ordine n. 126 del 27/06/2018</t>
  </si>
  <si>
    <t>Z4D2429A85</t>
  </si>
  <si>
    <t>Proroga servizi pulizia parcheggio S. Francesco</t>
  </si>
  <si>
    <t>Ordine n. 128 del 27/06/2018</t>
  </si>
  <si>
    <t>Igeam S.r.l.</t>
  </si>
  <si>
    <t>Z6D242DC03</t>
  </si>
  <si>
    <t>Servizio di asset assessment parcheggio S. Francesco e aviosuperficie</t>
  </si>
  <si>
    <t>Sint S.r.l.</t>
  </si>
  <si>
    <t>02011550965</t>
  </si>
  <si>
    <t>Prot. 00013625 del 20/11/2017</t>
  </si>
  <si>
    <t>Z602432DCF</t>
  </si>
  <si>
    <t>Benzina Jet A1 lt. 12.000</t>
  </si>
  <si>
    <t>Air BP S.p.A.                     Turra Petroli S.r.l.</t>
  </si>
  <si>
    <t>ZA92432DE0</t>
  </si>
  <si>
    <t>Benzina verde 100 ottani lt. 5.000</t>
  </si>
  <si>
    <t>Z3D2432E2E</t>
  </si>
  <si>
    <t>AVGas 100 LL</t>
  </si>
  <si>
    <t xml:space="preserve">Air BP S.p.A.                     Magigas S.p.A.                       </t>
  </si>
  <si>
    <t xml:space="preserve"> Turra Petroli S.r.l.</t>
  </si>
  <si>
    <t>Z26243EC13</t>
  </si>
  <si>
    <t>MT S.p.A.</t>
  </si>
  <si>
    <t>02638260402</t>
  </si>
  <si>
    <t>Ordine n. 130 del 05/07/2018</t>
  </si>
  <si>
    <t>Prot. 0009278 del 04/07/2018</t>
  </si>
  <si>
    <t>Prot. 0009298 del 04/07/2018</t>
  </si>
  <si>
    <t>Prot. 0008967 del 29/06/2018</t>
  </si>
  <si>
    <t>Avv. Carissimi Daniele</t>
  </si>
  <si>
    <t>CRSDNL73B22G478G</t>
  </si>
  <si>
    <t>Atto di nomina</t>
  </si>
  <si>
    <t>Prot. 0009378 del 06/07/2018</t>
  </si>
  <si>
    <t>Z3924436CF</t>
  </si>
  <si>
    <t>Rimborso anticipazione spese postali CAD/CAN/AR POSTE ITALIANE</t>
  </si>
  <si>
    <t>Manutenzione straordinaria fitodepuratore Aviosuperficie</t>
  </si>
  <si>
    <t>Ecolservice S.r.l.</t>
  </si>
  <si>
    <t>Ordine n. 131 del 05/07/2018</t>
  </si>
  <si>
    <t>Z172449498</t>
  </si>
  <si>
    <t>Servizi di pulizia immobili Terni Reti</t>
  </si>
  <si>
    <t>Prot. 0008850 del 28/06/2018</t>
  </si>
  <si>
    <t>Prot. 0008853 del 28/06/2018</t>
  </si>
  <si>
    <t>Avviso di aggiudicazione del 04/06/2018</t>
  </si>
  <si>
    <t xml:space="preserve">Verbale di gara                               Atto di nomina </t>
  </si>
  <si>
    <t>Prot. 0009301 del 04/07/2018                Prot. 0009083 del 29/06/2018</t>
  </si>
  <si>
    <t>Ordine n. 124 del 05/07/2018</t>
  </si>
  <si>
    <t>Prot. 0009254 del 04/07/2018</t>
  </si>
  <si>
    <t>Prot. 0009376 del 06/07/2018</t>
  </si>
  <si>
    <t>Ft. 1494/D del 06/07/2018      Ordine n. 132 del 09/07/2018</t>
  </si>
  <si>
    <t>Ft. 1315/D del 14/06/2018                     Ordine n. 132 del 09/07/2018</t>
  </si>
  <si>
    <t>Z0D244BC0F</t>
  </si>
  <si>
    <t>Riparazione porta scorrevole hangar n.7 e n.27</t>
  </si>
  <si>
    <t>B.M. Infissi di Manni Dario &amp; C. Snc</t>
  </si>
  <si>
    <t>Ordine n. 133 del 09/07/2018</t>
  </si>
  <si>
    <t>ZBC244BE20</t>
  </si>
  <si>
    <t>Smontaggio/montaggio cartelli segnaletici</t>
  </si>
  <si>
    <t>Ordine n. 134 del 09/07/2018</t>
  </si>
  <si>
    <t>Z6B244BFD3</t>
  </si>
  <si>
    <t>Sistemazione porte REI parcheggio S. Francesco</t>
  </si>
  <si>
    <t>Novoferm Schievano S.r.l.</t>
  </si>
  <si>
    <t>03860190283</t>
  </si>
  <si>
    <t>Ordine n. 136 del 09/07/2018</t>
  </si>
  <si>
    <t>Ordine n. 43 del 08/02/2018    Ordine n. 45 del 09/02/2018        Ordine n. 135 del 09/07/2018</t>
  </si>
  <si>
    <t>Ordine n. 127 del 27/06/2018                   Ordine n. 137 del 09/07/2018</t>
  </si>
  <si>
    <t>Z7D244C2B7</t>
  </si>
  <si>
    <t>Irrigatori pop-up per aviosuperficie</t>
  </si>
  <si>
    <t>Ordine n. 138 del 09/07/2018</t>
  </si>
  <si>
    <t>Z3A244C53F</t>
  </si>
  <si>
    <t>Ricetrasmittenti aviosuperficie</t>
  </si>
  <si>
    <t>Gasparri Sas Di M. Gasparri &amp; C.                            Friuliradio</t>
  </si>
  <si>
    <t xml:space="preserve">VFRTeam Italia </t>
  </si>
  <si>
    <t>03713740136</t>
  </si>
  <si>
    <t>Ordine n. 139 del 09/07/2018</t>
  </si>
  <si>
    <t>Z57244D5E3</t>
  </si>
  <si>
    <t>Scatole con coperchio ufficio sanzioni</t>
  </si>
  <si>
    <t>Pro.Pac S.r.l.</t>
  </si>
  <si>
    <t>08358350588</t>
  </si>
  <si>
    <t>Ordine n. 140 del 10/07/2018</t>
  </si>
  <si>
    <t>Z59245472E</t>
  </si>
  <si>
    <t>Pulizie ordinarie</t>
  </si>
  <si>
    <t>A.C.I.D.A. Srl di Pellegrini Francesco</t>
  </si>
  <si>
    <t>Ordine n. 141 del 11/07/2018</t>
  </si>
  <si>
    <t>03747000580</t>
  </si>
  <si>
    <t>0640090551</t>
  </si>
  <si>
    <t>Ordine n. 18 del 15/01/2018              Ordine n. 76 del 26/03/2018     Ordine n. 142 del 12/07/2018</t>
  </si>
  <si>
    <t>Z0024576C4</t>
  </si>
  <si>
    <t>Pile per parcometri</t>
  </si>
  <si>
    <t>Batterie Drago di Patumi Riccardo</t>
  </si>
  <si>
    <t>01549380556</t>
  </si>
  <si>
    <t>Ordine n. 143 del 12/07/2018</t>
  </si>
  <si>
    <t>Prot. 0006962 del 11/05/2018</t>
  </si>
  <si>
    <t xml:space="preserve">Verbale di gara                                </t>
  </si>
  <si>
    <t>Prot. 0009433 del 09/07/2018     Prot. 0009500 del 10/07/2018</t>
  </si>
  <si>
    <t>Prot. 0005487 del 11/04/2018     Prot. 0007017 del 14/05/2018</t>
  </si>
  <si>
    <t>Prot. 0005455 del 10/04/2018    Prot. 0006979 del 11/05/2018</t>
  </si>
  <si>
    <r>
      <t xml:space="preserve">Ordine n. 86 del 04/04/2018    Ordine n. 102 del 26/04/2018 </t>
    </r>
    <r>
      <rPr>
        <b/>
        <sz val="8"/>
        <color rgb="FFFF0000"/>
        <rFont val="Arial"/>
        <family val="2"/>
      </rPr>
      <t>A</t>
    </r>
  </si>
  <si>
    <r>
      <t xml:space="preserve">Ordine n. 87 del 04/04/2018 </t>
    </r>
    <r>
      <rPr>
        <b/>
        <sz val="8"/>
        <color rgb="FFFF0000"/>
        <rFont val="Arial"/>
        <family val="2"/>
      </rPr>
      <t>A</t>
    </r>
    <r>
      <rPr>
        <sz val="8"/>
        <color rgb="FFFF0000"/>
        <rFont val="Arial"/>
        <family val="2"/>
      </rPr>
      <t xml:space="preserve">    </t>
    </r>
    <r>
      <rPr>
        <sz val="8"/>
        <rFont val="Arial"/>
        <family val="2"/>
      </rPr>
      <t>Ordine n. 94 del 11/04/2018</t>
    </r>
  </si>
  <si>
    <t>Contratto                                              Ordine n. 9 del 10/01/2018                               Ordine n. 34 del 30/01/2018</t>
  </si>
  <si>
    <t>Prot. 0000840 del 15/01/2018      Prot. 0007091 del 15/05/2018</t>
  </si>
  <si>
    <t>Prot. 0001973 del 05/02/2018</t>
  </si>
  <si>
    <t>Prot. 0002360 del 12/02/2018   Prot. 0002521 del 15/02/2018     Prot. 0009486 del 10/07/2018</t>
  </si>
  <si>
    <t>Prot. 0004586 del 23/03/2018    Prot. 0006396 del 02/05/2018</t>
  </si>
  <si>
    <t>Prot. 0004565 del 23/03/2018</t>
  </si>
  <si>
    <t>Prot. 0004761 del 27/03/2018</t>
  </si>
  <si>
    <t>Prot. 0004765 del 27/03/2018</t>
  </si>
  <si>
    <t>Prot. 0008557 del 19/06/2018     Prot. 0009500 del 10/07/2018</t>
  </si>
  <si>
    <t>Prot. 0009113 del 02/07/2018      Prot. 0009489 del 10/07/2018</t>
  </si>
  <si>
    <t>ZD9245CCB5</t>
  </si>
  <si>
    <t>Linea telefonica analogica</t>
  </si>
  <si>
    <t>08539010010</t>
  </si>
  <si>
    <t>Proposta unica di abbonamento</t>
  </si>
  <si>
    <t>Ordine n. 117 del 30/05/2018           Ordine n. 144 del 16/07/2018</t>
  </si>
  <si>
    <t>Ordine n. 111 del 15/05/2018        Ordine n. 144 del 16/07/2018</t>
  </si>
  <si>
    <t>Prot. 0007797 del 31/05/2018     Prot. 0009791 del 17/07/2018</t>
  </si>
  <si>
    <t>Z9B24686F4</t>
  </si>
  <si>
    <t>Z08246963D</t>
  </si>
  <si>
    <t>Ordine n. 146 del 19/07/2018</t>
  </si>
  <si>
    <t>Z80246FF23</t>
  </si>
  <si>
    <t>Scala a castello per rifornimenti aviosuperficie</t>
  </si>
  <si>
    <t>Centrogest S.r.l.</t>
  </si>
  <si>
    <t>04296800263</t>
  </si>
  <si>
    <t>Ordine n, 147 del 20/07/2018</t>
  </si>
  <si>
    <t>Z682473C52</t>
  </si>
  <si>
    <t>Test di sicurezza elettrica e simulazione illuminotecnica parcheggio S. Francesco</t>
  </si>
  <si>
    <t>Università degli Studi di Perugia</t>
  </si>
  <si>
    <t>Prot. 0007545 del 25/05/2018</t>
  </si>
  <si>
    <t>Accordo di collaborazione</t>
  </si>
  <si>
    <t>00448820548</t>
  </si>
  <si>
    <t>ZAA2473D71</t>
  </si>
  <si>
    <t>Spazzamento meccanizzato pista luglio-dicembre 2018</t>
  </si>
  <si>
    <t>Cosp Tecnoservice Soc. Coop.</t>
  </si>
  <si>
    <t>00102480555</t>
  </si>
  <si>
    <t>Ordine n. 148 del 23/07/2018</t>
  </si>
  <si>
    <t>Z6C2474152</t>
  </si>
  <si>
    <t>Intervento presso pompa carburante aviosuperficie</t>
  </si>
  <si>
    <t>Ordine n. 149 del 23/07/2018</t>
  </si>
  <si>
    <t>ZE92479118</t>
  </si>
  <si>
    <t>Benzina AVGas 100 ll + Jet A1</t>
  </si>
  <si>
    <t>Magigas S.p.A.                 Turra Petroli S.r.l.</t>
  </si>
  <si>
    <t>Air BP Italia S.p.A.</t>
  </si>
  <si>
    <t>Ordine n. 150 del 25/07/2018</t>
  </si>
  <si>
    <t>ZBA2479809</t>
  </si>
  <si>
    <t>Messa in sicurezza da eventi atmosferici eccezionali parcheggio S. Francesco</t>
  </si>
  <si>
    <t>07250250550</t>
  </si>
  <si>
    <t>Determina AU n. 95 del 03.08.2018</t>
  </si>
  <si>
    <t>Z2E247B9E0</t>
  </si>
  <si>
    <t xml:space="preserve">Spedizioni ufficio sanzioni </t>
  </si>
  <si>
    <t>Sorte S.r.l.</t>
  </si>
  <si>
    <t>01208470557</t>
  </si>
  <si>
    <t>ZF8247E77F</t>
  </si>
  <si>
    <t>Transenne mobili stradali parapedonali</t>
  </si>
  <si>
    <t>Antinfortunistica Roberti Sas</t>
  </si>
  <si>
    <t>01707930000</t>
  </si>
  <si>
    <t xml:space="preserve">Zampieri Snc   Tuttosegnaletica </t>
  </si>
  <si>
    <t>Ordine n. 121 del 26/06/2018                    Ordine n. 151 del 25/07/2018</t>
  </si>
  <si>
    <t>Ordine n. 152 del 26/07/2018</t>
  </si>
  <si>
    <t>ZA2247FD6B</t>
  </si>
  <si>
    <t xml:space="preserve">Rinnovo assicurazione Panda targata EF133FC </t>
  </si>
  <si>
    <t>00110750221</t>
  </si>
  <si>
    <t>Itas Mutua</t>
  </si>
  <si>
    <t>Ordine n. 153 del 26/07/2018</t>
  </si>
  <si>
    <t>Z5B24831DB</t>
  </si>
  <si>
    <t>Proroga n. 3 servizio ritiro valori</t>
  </si>
  <si>
    <t>Ordine n. 154 del 27/07/2018</t>
  </si>
  <si>
    <t>Z642483543</t>
  </si>
  <si>
    <t>Incarico organismo di conciliazione</t>
  </si>
  <si>
    <t>ZB62485FF4</t>
  </si>
  <si>
    <t>30/07/20187</t>
  </si>
  <si>
    <t>Manutenzione straordinaria del verde presso aviosuperficie</t>
  </si>
  <si>
    <t>Ordine n. 155 del 30/10/2018</t>
  </si>
  <si>
    <t>L'Ecologica di Martini Adolfo</t>
  </si>
  <si>
    <t>01201900550</t>
  </si>
  <si>
    <t>C.M.S.U.                                         Casa Linda                        Fiorelli servizi Srls                         La Cometa Srl                                 Terni Servizi Tiesse Srl             Coop. Soc. Zerodue                      Terni Verde                    Italcons                                             Cosp Tecnoservice</t>
  </si>
  <si>
    <t>ZD12494DA4</t>
  </si>
  <si>
    <t>Interfaccia Concilia con banca dati INI-PEC</t>
  </si>
  <si>
    <t>06188330150</t>
  </si>
  <si>
    <t>Ordine n. 156 del 03/08/2018</t>
  </si>
  <si>
    <t>Maggioli S.p.A.</t>
  </si>
  <si>
    <t>Z4A249526F</t>
  </si>
  <si>
    <t>Acquisto carburante JetA1</t>
  </si>
  <si>
    <t>Ordine n. 157 del 03/08/2018</t>
  </si>
  <si>
    <t>Turra Petroli S.r.l.                            Air BP Italia S.p.A.</t>
  </si>
  <si>
    <t>Z3F2496605</t>
  </si>
  <si>
    <t>Pasti Terni Reti in convenzione</t>
  </si>
  <si>
    <t>All Foods S.r.l.</t>
  </si>
  <si>
    <t>0528200553</t>
  </si>
  <si>
    <t>Ordine n. 158 del 03/08/2018</t>
  </si>
  <si>
    <t>Prot. 0010643 del 07/08/2018</t>
  </si>
  <si>
    <t>Z0524ABE38</t>
  </si>
  <si>
    <t>Kit condizionatore Fujitsu per server farm</t>
  </si>
  <si>
    <t>13/08/2018/</t>
  </si>
  <si>
    <t>Ordine n. 159 del 20/08/2018</t>
  </si>
  <si>
    <t>Z5924ABF4A</t>
  </si>
  <si>
    <t>Montaggio rete su Hangar 27</t>
  </si>
  <si>
    <t>Ordine n. 160 del 20/08/2018</t>
  </si>
  <si>
    <t>Z1F24AC053</t>
  </si>
  <si>
    <t>Barriera pieghevole meccanica parcheggio S. Francesco</t>
  </si>
  <si>
    <t>Parkservice S.r.l.</t>
  </si>
  <si>
    <t>01567720568</t>
  </si>
  <si>
    <t>Ft. 21589-2018 del 02/07/2018               Ordine n. 162 del 20/08/2018</t>
  </si>
  <si>
    <t>ZDF24ACFCC</t>
  </si>
  <si>
    <t>Intervento programmazione citofonia S. Francesco</t>
  </si>
  <si>
    <t>Skidata S.r.l.</t>
  </si>
  <si>
    <t>01220250219</t>
  </si>
  <si>
    <t>Ordine n. 161 del 20/08/2018</t>
  </si>
  <si>
    <t>Ordine n. 163 del 20/08/2018</t>
  </si>
  <si>
    <t>ZF724AD15D</t>
  </si>
  <si>
    <t>Vigilanza notturna parcheggio S. Francesco</t>
  </si>
  <si>
    <t>Ordine n. 164 del 20/08/2018</t>
  </si>
  <si>
    <t>Z0B24AE904</t>
  </si>
  <si>
    <t>Parkeon</t>
  </si>
  <si>
    <t>Prot. 0010974 del 21/08/2018</t>
  </si>
  <si>
    <t>Prot. 0010969 del 21/08/2018</t>
  </si>
  <si>
    <t>ZB524B023F</t>
  </si>
  <si>
    <t>Benzina verde 100 ottani lt. 10.000</t>
  </si>
  <si>
    <t xml:space="preserve">Turra Petroli S.r.l.                            </t>
  </si>
  <si>
    <t>Ordine n. 166 del 22/08/2018</t>
  </si>
  <si>
    <t>ZE424B18B8</t>
  </si>
  <si>
    <t>Benzina AVGas 100 ll lt. 10.000</t>
  </si>
  <si>
    <t xml:space="preserve">Turra Petroli S.r.l.                 Magigas S.p.A.           </t>
  </si>
  <si>
    <t>Ordine n. 167 del 22/08/2018</t>
  </si>
  <si>
    <t>Z9724B960E</t>
  </si>
  <si>
    <t xml:space="preserve">Canone manutenzione e assistenza software </t>
  </si>
  <si>
    <t>Ordine n. 169 del 28/08/2018</t>
  </si>
  <si>
    <t>ZA024BE6EB</t>
  </si>
  <si>
    <t>Miglioramento funzionale rete di raccolta acque piovane parcheggio San Francesco</t>
  </si>
  <si>
    <t>Prot. 0009878 del 20/07/2018</t>
  </si>
  <si>
    <t>Z1424BE867</t>
  </si>
  <si>
    <t xml:space="preserve">Servizio vigilanza aviosuperficie </t>
  </si>
  <si>
    <t>Ordine n. 170 del 29/08/2018</t>
  </si>
  <si>
    <t>ZB424C739D</t>
  </si>
  <si>
    <t>Pulizia e verniciatura staffe ascensori parcheggio S. Francesco</t>
  </si>
  <si>
    <t>The New Picture       Capotosti Fabio</t>
  </si>
  <si>
    <t>Ordine n. 171 del 03/09/2018</t>
  </si>
  <si>
    <t>Z7624CFBDB</t>
  </si>
  <si>
    <t>Connettività</t>
  </si>
  <si>
    <t>Ordine n. 172 del 05/09/2018</t>
  </si>
  <si>
    <t>Aon S.p.A.</t>
  </si>
  <si>
    <t>Prot. 0009813 del 18/07/2018</t>
  </si>
  <si>
    <t>Ordine n. 145 del 18/07/2018                  Ordine n. 173 del 06/09/2018</t>
  </si>
  <si>
    <t>Verbale di gara</t>
  </si>
  <si>
    <t>Prot. 0010369 del 31/07/2018</t>
  </si>
  <si>
    <t>Prot. 0009333 del 05/07/2018</t>
  </si>
  <si>
    <t>Prot. 0009498 del 10/07/2018</t>
  </si>
  <si>
    <t>Prot. 0009617 del 11/07/2018</t>
  </si>
  <si>
    <t>Prot. 0009495 del 10/07/2018</t>
  </si>
  <si>
    <t>Prot. 0009491 del 10/07/2018</t>
  </si>
  <si>
    <t>Prot. 0010236 del 27/07/2018</t>
  </si>
  <si>
    <t>Prot. 0009616 del 11/07/2018</t>
  </si>
  <si>
    <t>Richiesta premio - avviso scadenza</t>
  </si>
  <si>
    <t>Concormedia S.r.l.</t>
  </si>
  <si>
    <t>Asso Consorzio                       Moracci Attilio                        Coop Alis</t>
  </si>
  <si>
    <t>Ordine n. 175 del 11/09/2018</t>
  </si>
  <si>
    <t>Z2A24DF8EC</t>
  </si>
  <si>
    <t>Sfalcio erba e rovi parcheggio S. Francesco</t>
  </si>
  <si>
    <t>Elettroimpianti Umbra, Elte</t>
  </si>
  <si>
    <t>Z2A24F57EE</t>
  </si>
  <si>
    <t>Ordine n. 177 del 18/09/2018</t>
  </si>
  <si>
    <t>Telecamere parcheggio S. Francesco</t>
  </si>
  <si>
    <t>R.A.E.T. Commerciale S.r.l.</t>
  </si>
  <si>
    <t>Comet Rematarlazzi         Elettrogima</t>
  </si>
  <si>
    <t>03298930482</t>
  </si>
  <si>
    <t>Ordine n. 178 del 18/09/2018</t>
  </si>
  <si>
    <t>ZA224F93BA</t>
  </si>
  <si>
    <t>Campionamento analisi chimico-fisiche Jet A1</t>
  </si>
  <si>
    <t>Amspec S.p.A.</t>
  </si>
  <si>
    <t>Ordine n. 179 del 19/09/2018</t>
  </si>
  <si>
    <t>ZDE24FFF15</t>
  </si>
  <si>
    <t>Convenzione consultazione PRA e fermo amministrativo</t>
  </si>
  <si>
    <t>ACI (Servizio gestione PRA)</t>
  </si>
  <si>
    <t>00493410583</t>
  </si>
  <si>
    <t xml:space="preserve">Assunzione responsabilità medico competente + RSPP+ prestazioni sanitarie </t>
  </si>
  <si>
    <t>So.Co.G. S.r.l.           EG.EN. Costruzioni S.r.l.</t>
  </si>
  <si>
    <t>Giacchini S.r.l.</t>
  </si>
  <si>
    <t>Aequa S.r.l.   ADR Defensio S.r.l.   CCIAA di Ancona   Eticamente S.r.l.                 ICAF S.r.l.                      Pronti a conciliare S.r.l.</t>
  </si>
  <si>
    <t>Ordine n. 180 del 21/09/2018</t>
  </si>
  <si>
    <t>Prot. 0009792 del 17/07/2018</t>
  </si>
  <si>
    <t>Prot. 0009712 del 12/07/2018</t>
  </si>
  <si>
    <t>Prot. 0009942 del 23/07/2018</t>
  </si>
  <si>
    <t>Prot. 0010238 del 27/07/2018</t>
  </si>
  <si>
    <t>Prot. 0010149 del 26/07/2018</t>
  </si>
  <si>
    <t>Prot. 0010153 del 26/07/2018</t>
  </si>
  <si>
    <t>Prot. 0010156 del 26/07/2018</t>
  </si>
  <si>
    <t>Prot. 0010255 del 27/07/2018</t>
  </si>
  <si>
    <t>Prot. 0011501 del 12/09/2018</t>
  </si>
  <si>
    <t>Avviso di aggiudicazione del 11/09/2018</t>
  </si>
  <si>
    <t>Prot. 0010376 del 31/07/2018</t>
  </si>
  <si>
    <t>Prot. 0010557 del 03/08/2018</t>
  </si>
  <si>
    <t>Prot. 0010556 del 03/08/2018</t>
  </si>
  <si>
    <t>Prot. 0010963 del 21/08/2018</t>
  </si>
  <si>
    <t>Prot. 0010964 del 21/08/2018</t>
  </si>
  <si>
    <t>Prot. 0011227 del 03/09/2018</t>
  </si>
  <si>
    <t>Prot. 0010959 del 21/08/2018</t>
  </si>
  <si>
    <t>Prot. 0010957 del 21/08/2018</t>
  </si>
  <si>
    <t>Prot. 0011932 del 20/09/2018</t>
  </si>
  <si>
    <t>Prot. 0011065 del 23/08/2018</t>
  </si>
  <si>
    <t>Prot. 0011109 del 24/08/2018</t>
  </si>
  <si>
    <t>Prot. 0011165 del 29/08/2018</t>
  </si>
  <si>
    <t>Prot. 0012671 del 08/10/2018</t>
  </si>
  <si>
    <t>Avviso di aggiudicazione del 03/10/2018</t>
  </si>
  <si>
    <t>Prot. 0011206 del 31/08/2018</t>
  </si>
  <si>
    <t>Prot. 0011342 del 07/09/2018</t>
  </si>
  <si>
    <t>Prot. 0011388 del 10/09/2018</t>
  </si>
  <si>
    <t>Prot. 0011559 del 13/09/2018</t>
  </si>
  <si>
    <t>Prot. 0011928 del 20/09/2018</t>
  </si>
  <si>
    <t>Prot. 0011922 del 19/09/2018</t>
  </si>
  <si>
    <t>Prot. 0012006 del 21/09/2018</t>
  </si>
  <si>
    <t>ZB6252523B</t>
  </si>
  <si>
    <t>Terminale rilevazione presenze</t>
  </si>
  <si>
    <t>Prot. 0012471 del 03/10/2018</t>
  </si>
  <si>
    <t>Ordine n. 181 del 02/10/2018</t>
  </si>
  <si>
    <t>Z59252549E</t>
  </si>
  <si>
    <t>Interventi sedi Terni Reti</t>
  </si>
  <si>
    <t>Prot. 0012475 del 03/10/2018</t>
  </si>
  <si>
    <t>Ordine n. 182 del 02/10/2018</t>
  </si>
  <si>
    <t>ZEA2533ED0</t>
  </si>
  <si>
    <t>Fornitura e posa in opera cavo ottico c/o aviosuperficie</t>
  </si>
  <si>
    <t>Elettroimpianti Umbra     Elettromoderna                     El.Te.</t>
  </si>
  <si>
    <t>Prot. 0012676 del 08/10/2018</t>
  </si>
  <si>
    <t>Ordine n. 183 del 05/10/2018</t>
  </si>
  <si>
    <t>Z2E2534211</t>
  </si>
  <si>
    <t>Marcatori pista "cinesini" per aviosuperficie</t>
  </si>
  <si>
    <t>Aeromnia S.r.l.     Aeromarinaservice</t>
  </si>
  <si>
    <t>Csplast S.r.l.</t>
  </si>
  <si>
    <t>02087520348</t>
  </si>
  <si>
    <t>Prot. 0012915 del 12/10/2018    Prot. 0013469 del 24/10/2018</t>
  </si>
  <si>
    <r>
      <t xml:space="preserve">Ordine n. 184 del 05/10/2018 </t>
    </r>
    <r>
      <rPr>
        <b/>
        <sz val="8"/>
        <color rgb="FFFF0000"/>
        <rFont val="Arial"/>
        <family val="2"/>
      </rPr>
      <t>A</t>
    </r>
    <r>
      <rPr>
        <sz val="8"/>
        <rFont val="Arial"/>
        <family val="2"/>
      </rPr>
      <t xml:space="preserve">   Ordine n. 196 del 23/10/2018</t>
    </r>
  </si>
  <si>
    <t>Z85253F569</t>
  </si>
  <si>
    <t>Prot. 0012921 del 12/10/2018   Prot. 0015075 del 28/11/2018</t>
  </si>
  <si>
    <r>
      <t>Ordine n. 185 del 09/10/2018</t>
    </r>
    <r>
      <rPr>
        <b/>
        <sz val="8"/>
        <color rgb="FFFF0000"/>
        <rFont val="Arial"/>
        <family val="2"/>
      </rPr>
      <t xml:space="preserve">pA   </t>
    </r>
    <r>
      <rPr>
        <sz val="8"/>
        <rFont val="Arial"/>
        <family val="2"/>
      </rPr>
      <t xml:space="preserve"> Ordine n. 219 del 12/10/2018</t>
    </r>
  </si>
  <si>
    <t>ZBC2543738</t>
  </si>
  <si>
    <t>Energia elettrica Terni Reti</t>
  </si>
  <si>
    <t>Confronto competitivo in adesione ad accordo quadro/convenzione</t>
  </si>
  <si>
    <t>Enel Energia S.p.A.</t>
  </si>
  <si>
    <t>06655971007</t>
  </si>
  <si>
    <t>Prot. 0015492 del 06/12/2018</t>
  </si>
  <si>
    <t>Ordine n. 228 Consip in adesione a convenzione 15 - Lotto 9</t>
  </si>
  <si>
    <t>CIG ampliato il 05/12/18 da 9.000 a 35.000 per passaggio totaleda Umbria Energy a Enel</t>
  </si>
  <si>
    <t>ZCF254C791</t>
  </si>
  <si>
    <t>Cancelleria ottobre 2018</t>
  </si>
  <si>
    <t>Prot. 0013050 del 16/10/2018</t>
  </si>
  <si>
    <t>Ordine n. 188 del 12/10/2018</t>
  </si>
  <si>
    <t>ZEC254EAD6</t>
  </si>
  <si>
    <t>Manuale linee guida Anac</t>
  </si>
  <si>
    <t>Prot. 0013261 del 19/10/2018</t>
  </si>
  <si>
    <t>Ordine n. 189 del 12/10/2018</t>
  </si>
  <si>
    <t>Z9025546B7</t>
  </si>
  <si>
    <t>Materiali agricoli per aviosuperficie</t>
  </si>
  <si>
    <t>Prot. 0013135 del 17/10/2018</t>
  </si>
  <si>
    <t>Ordine n. 190 del 16/10/2018</t>
  </si>
  <si>
    <t>Z5B255FD81</t>
  </si>
  <si>
    <t>Lettere pre-ruolo (ultimo avviso)</t>
  </si>
  <si>
    <t>Prot. 0013263 del 19/10/2018</t>
  </si>
  <si>
    <t>Ordine n. 191 del 17/10/2018</t>
  </si>
  <si>
    <t>ZC22560F76</t>
  </si>
  <si>
    <t>Pulizia tettoia + pulizia a seguito allagamento S. Francesco</t>
  </si>
  <si>
    <t>Prot. 0013264 del 19/10/2018</t>
  </si>
  <si>
    <t>Ordine n. 192 del 18/10/2018</t>
  </si>
  <si>
    <t>Z5B256375A</t>
  </si>
  <si>
    <t>Incarico di assistenza tecnico-finanziaria</t>
  </si>
  <si>
    <t>AD Advisory prot. 13800 del 05/11/18    Q Finance 13793 del 05/11/18</t>
  </si>
  <si>
    <t>Prot. 0015200 del 30/11/2018</t>
  </si>
  <si>
    <t>Ordine n. 221 del 29/11/2018</t>
  </si>
  <si>
    <t>Z0E2563C17</t>
  </si>
  <si>
    <t>Consulenza di comunicazione n. 15 giornate</t>
  </si>
  <si>
    <t>Prot. 0013267 del 19/10/2018</t>
  </si>
  <si>
    <t>Ordine n. 193 del 18/10/2018</t>
  </si>
  <si>
    <t>Z332570832</t>
  </si>
  <si>
    <t>Carrozzeria Punto + parabrezza Panda</t>
  </si>
  <si>
    <t>Autocarrozzeria 99 Snc    Autocarrozzeria F.lli Cesarini</t>
  </si>
  <si>
    <t>Autocarrozzeria Begliomini di Begliomini Roberto e C. Snc</t>
  </si>
  <si>
    <t>00465610558</t>
  </si>
  <si>
    <t>Prot. 0013463 del 24/10/2018</t>
  </si>
  <si>
    <t>Ordine n. 194 del 23/10/2018</t>
  </si>
  <si>
    <t>ZC02570FCE</t>
  </si>
  <si>
    <t>Manutenzione hangar 23</t>
  </si>
  <si>
    <t>00640090551</t>
  </si>
  <si>
    <t>Prot. 0013465 del 24/10/2018</t>
  </si>
  <si>
    <t>Ordine n. 195 del 23/10/2018</t>
  </si>
  <si>
    <t>ZC32571A6B</t>
  </si>
  <si>
    <t>Impianto depurazione aviosuperficie</t>
  </si>
  <si>
    <t>Prot. 0013473 del 24/10/2018</t>
  </si>
  <si>
    <t>Ordine n. 197 del 23/10/2018</t>
  </si>
  <si>
    <t>Z4625856C1</t>
  </si>
  <si>
    <t>Ricambi per parcheggio S. Francesco</t>
  </si>
  <si>
    <t>Immobiliare Montesponda S.r.l.</t>
  </si>
  <si>
    <t>00247820517</t>
  </si>
  <si>
    <t>Prot. 0013706 del 31/10/2018</t>
  </si>
  <si>
    <t>Ordine n. 199 del 29/10/2018</t>
  </si>
  <si>
    <t>ZD4258667A</t>
  </si>
  <si>
    <t xml:space="preserve">Manutenzione ordinaria impianto depurazione aviosuperficie </t>
  </si>
  <si>
    <t>Prot. 0013707 del 31/10/2018</t>
  </si>
  <si>
    <t>Ordine n. 200 del 29/10/2018</t>
  </si>
  <si>
    <t>Z71258A118</t>
  </si>
  <si>
    <t>Posa cavo ottico aviosuperficie</t>
  </si>
  <si>
    <t>Elettroimpianti Umbra       Elettromoderna                        EL.TE</t>
  </si>
  <si>
    <t>Prot. 0013712 del 31/10/2018</t>
  </si>
  <si>
    <t>Ordine n. 201 del 30/10/2018</t>
  </si>
  <si>
    <t>ZE32593675</t>
  </si>
  <si>
    <t>Lampadine a LED per pista aviosuperficie</t>
  </si>
  <si>
    <t>Centro elettrico alto Lazio S.r.l.</t>
  </si>
  <si>
    <t>01263090563</t>
  </si>
  <si>
    <t>Prot. 0013803 del 05/11/2018</t>
  </si>
  <si>
    <t>Ordine n. 202 del 31/10/2018</t>
  </si>
  <si>
    <t>Z2C25A0022</t>
  </si>
  <si>
    <t>Spurgo fossa settica aviosuperficie</t>
  </si>
  <si>
    <t>Prot. 0013976 del 07/11/2018</t>
  </si>
  <si>
    <t>Ordine n. 203 del 06/11/2018</t>
  </si>
  <si>
    <t>Z8F25A3C27</t>
  </si>
  <si>
    <t>Pile per parcometri Stelio</t>
  </si>
  <si>
    <t>Prot. 0014139 del 09/11/2018</t>
  </si>
  <si>
    <t>Ordine n. 204 del 07/11/2018</t>
  </si>
  <si>
    <t>Z2925A916A</t>
  </si>
  <si>
    <t>Redazione DUVRI per manutenzione straordinaria c/o aviosuperficie</t>
  </si>
  <si>
    <t>Canduzzi Marco      Paolocci Andrea</t>
  </si>
  <si>
    <t>Gabriele Sandro</t>
  </si>
  <si>
    <t>GBRSDR49R17L117J</t>
  </si>
  <si>
    <t>Prot. 0014285 del 13/11/2018</t>
  </si>
  <si>
    <t>Ordine n. 206 del 08/11/2018</t>
  </si>
  <si>
    <t>7684889B03</t>
  </si>
  <si>
    <t>Spedizione massiva atti giudiziari</t>
  </si>
  <si>
    <t>Procedura che non prevede indizione di gara</t>
  </si>
  <si>
    <t>Poste Italiane S.p.A.</t>
  </si>
  <si>
    <t>01114601006</t>
  </si>
  <si>
    <t>Prot. 0014216 del 12/11/2018</t>
  </si>
  <si>
    <t>Z2E25B7736</t>
  </si>
  <si>
    <t>Buoni pasto</t>
  </si>
  <si>
    <t>Blube – Divisione Welfare di CIR Food Cooperativa Italiana di Ristorazione s.c.         Day Ristoservice S.p.A.        Sodexo Motivation Solutions Italia S.r.l.</t>
  </si>
  <si>
    <t>Repas Lunch Coupon S.r.l.</t>
  </si>
  <si>
    <t>08122660585</t>
  </si>
  <si>
    <t>Prot. 0014427 del 15/11/2018     Prot. 0014843 del 22/11/2018</t>
  </si>
  <si>
    <t>Contratto                                           Ordine n. 210 del 15/11/2018</t>
  </si>
  <si>
    <t>Z0925BBF99</t>
  </si>
  <si>
    <t>Borselli ausiliari</t>
  </si>
  <si>
    <t>Prot. 0014312 del 14/11/2018</t>
  </si>
  <si>
    <t>Ordine n. 207 del 13/11/2018</t>
  </si>
  <si>
    <t>Z0425BFDFB</t>
  </si>
  <si>
    <t>Sistemazione fioriere S. Francesco</t>
  </si>
  <si>
    <t>Bellitalia S.r.l.</t>
  </si>
  <si>
    <t>00243390259</t>
  </si>
  <si>
    <t>Prot. 0014566 del 19/11/2018</t>
  </si>
  <si>
    <t>Ordine n. 208 del 14/11/2018</t>
  </si>
  <si>
    <t>Z6D25C2220</t>
  </si>
  <si>
    <t>Cestini IDEM S. Francesco</t>
  </si>
  <si>
    <t>Athena S.r.l.</t>
  </si>
  <si>
    <t>02562270138</t>
  </si>
  <si>
    <t>Prot. 0014567 del 19/11/2018</t>
  </si>
  <si>
    <t>Ordine n. 209 del 14/11/2018</t>
  </si>
  <si>
    <t>Z7525C5744</t>
  </si>
  <si>
    <t>Manutenzione straordinaria cisterna JetA1</t>
  </si>
  <si>
    <t>Eco saves S.r.l.                         Ipic S.r.l.                        Evokem S.r.l.                         Torricelli impianti S.r.l.</t>
  </si>
  <si>
    <t>Tank service S.r.l.</t>
  </si>
  <si>
    <t>01964540668</t>
  </si>
  <si>
    <t>Prot. 0014429 del 15/11/2018</t>
  </si>
  <si>
    <t>Ordine n. 211 del 15/11/2018</t>
  </si>
  <si>
    <t>ZF325C5DC6</t>
  </si>
  <si>
    <t>Manutenzione biciclette aziendali</t>
  </si>
  <si>
    <t>Lab.biciclario soc. coop. Soc. ETS</t>
  </si>
  <si>
    <t>01602300558</t>
  </si>
  <si>
    <t>Prot. 0014430 del 15/11/2018</t>
  </si>
  <si>
    <t>Ordine n. 212 del 15/11/2018</t>
  </si>
  <si>
    <t>Z9425C8BBE</t>
  </si>
  <si>
    <t>Badge addetti parcheggio S. Francesco</t>
  </si>
  <si>
    <t>Prot. 0014541 del 19/11/2018</t>
  </si>
  <si>
    <t>Ordine n. 213 del 15/11/2018</t>
  </si>
  <si>
    <t>Z5C25D33FF</t>
  </si>
  <si>
    <t>Prot. 0014661 del 20/11/2018</t>
  </si>
  <si>
    <t>Ordine n. 214 del 19/11/2018</t>
  </si>
  <si>
    <t>Z3F25D3FCA</t>
  </si>
  <si>
    <t>Modulo fatturazione elettronica</t>
  </si>
  <si>
    <t>Wolters Kluwer Italia S.r.l.</t>
  </si>
  <si>
    <t>Prot. 0014671 del 21/11/2018</t>
  </si>
  <si>
    <t>Ordine n. 215 del 19/11/2018</t>
  </si>
  <si>
    <t>Z5A25E0D1F</t>
  </si>
  <si>
    <t>Spostamento quadro elettrico S. Francesco</t>
  </si>
  <si>
    <t>Prot. 0014853 del 23/11/2018</t>
  </si>
  <si>
    <t>Ordine n. 216 del 22/11/2018</t>
  </si>
  <si>
    <t>ZCC25E1647</t>
  </si>
  <si>
    <t>Intervento su cassa 12 parcheggio S. Francesco</t>
  </si>
  <si>
    <t>Prot. 0014890 del 23/11/2018</t>
  </si>
  <si>
    <t>Ordine n. 217 del 22/11/2018</t>
  </si>
  <si>
    <t>ZAA25E19DC</t>
  </si>
  <si>
    <t xml:space="preserve">Derattizzazione annuale </t>
  </si>
  <si>
    <t>Tiesse Servizi                        Il Flauto magico</t>
  </si>
  <si>
    <t>Salus Ambiente S.r.l.</t>
  </si>
  <si>
    <t>01387490558</t>
  </si>
  <si>
    <t>Prot. 0014893 del 23/11/2018</t>
  </si>
  <si>
    <t>Ordine n. 218 del 22/11/2018</t>
  </si>
  <si>
    <t>Z6B25E293C</t>
  </si>
  <si>
    <t>Attività formative anno 2018</t>
  </si>
  <si>
    <t>Prot. 0015030 del 27/11/2018</t>
  </si>
  <si>
    <t>ZD125FA8A3</t>
  </si>
  <si>
    <t>Manuale riscossione coattiva</t>
  </si>
  <si>
    <t>Prot. 0015125 del 29/11/2018</t>
  </si>
  <si>
    <t>Ordine n. 220 del 27/11/2018</t>
  </si>
  <si>
    <t>ZD725FBFD3</t>
  </si>
  <si>
    <t xml:space="preserve">Pasti aviosuperficie in convenzione </t>
  </si>
  <si>
    <t>Pippi&amp;Mum</t>
  </si>
  <si>
    <t>DNGGLI99B65L117B</t>
  </si>
  <si>
    <t>Prot. 00014800 del 22/11/2018</t>
  </si>
  <si>
    <t>Z9E25FC412</t>
  </si>
  <si>
    <t>Biglietti TEC per emissione abbonamenti parcheggi di superficie + toner</t>
  </si>
  <si>
    <t>Prot. 0015303 del 03/12/2018</t>
  </si>
  <si>
    <t>Ordine n. 223 del 03/12/2018</t>
  </si>
  <si>
    <t>Z27260D5E7</t>
  </si>
  <si>
    <t>Analisi chimico-fisiche su Jet A1</t>
  </si>
  <si>
    <t>06128230965</t>
  </si>
  <si>
    <t>Prot. 0015247 del 03/12/2018</t>
  </si>
  <si>
    <t>Ordine n. 222 del 30/11/2018</t>
  </si>
  <si>
    <t>Z7F2616929</t>
  </si>
  <si>
    <t>Cestini casse automatiche S. Francesco</t>
  </si>
  <si>
    <t>Caprioli solutions S.r.l.</t>
  </si>
  <si>
    <t>10892451005</t>
  </si>
  <si>
    <t>Prot. 0015493 del 06/12/2018</t>
  </si>
  <si>
    <t>Ordine n. 229 del 06/12/2018 MEPA</t>
  </si>
  <si>
    <t>Z1F26192F0</t>
  </si>
  <si>
    <t>Manutenzioni elettriche sedi Terni Reti</t>
  </si>
  <si>
    <t>Ternana impianti       Elettrohertz</t>
  </si>
  <si>
    <t>01/01/20109</t>
  </si>
  <si>
    <t>Prot. 0015402 del 05/12/2018</t>
  </si>
  <si>
    <t>Ordine n. 224 del 04/12/2018</t>
  </si>
  <si>
    <t>ZA32619629</t>
  </si>
  <si>
    <t>Verifiche specifiche sicurezza</t>
  </si>
  <si>
    <t>Igeam S.r.l.                            Ing. Paolocci</t>
  </si>
  <si>
    <t>Simpes S.r.l.</t>
  </si>
  <si>
    <t>000694710559</t>
  </si>
  <si>
    <t>Prot. 0015412 del 05/12/2018</t>
  </si>
  <si>
    <t>Ordine n. 225 del 04/12/2018</t>
  </si>
  <si>
    <t>Z2C2619867</t>
  </si>
  <si>
    <t>Attivazione modulo sw "Service di postalizzazione"</t>
  </si>
  <si>
    <t>Prot. 0015417 del 05/12/2018</t>
  </si>
  <si>
    <t>Ordine n. 226 del 04/12/2018</t>
  </si>
  <si>
    <t>Z6A26215F2</t>
  </si>
  <si>
    <t>Calendari 2019</t>
  </si>
  <si>
    <t>Sean Design Oltre la Stampa S.r.l.</t>
  </si>
  <si>
    <t>CipDue S.r.l.</t>
  </si>
  <si>
    <t>Ordine n. 227 del 05/12/2018</t>
  </si>
  <si>
    <t>Z3C2635106</t>
  </si>
  <si>
    <t>Bollettini con c/c contravvenzioni per utenti Terni</t>
  </si>
  <si>
    <t>Ordine n. 230 del 10/12/2018</t>
  </si>
  <si>
    <t>ZA12645B7B</t>
  </si>
  <si>
    <t xml:space="preserve">Comitalia S.p.A.                    Di Luigi Elio &amp; C. Snc </t>
  </si>
  <si>
    <t>Ordine n. 231 del 12/12/2018</t>
  </si>
  <si>
    <t>Z6726483BC</t>
  </si>
  <si>
    <t>Ordine n. 232 del 13/12/2018</t>
  </si>
  <si>
    <t>ZD9264D95E</t>
  </si>
  <si>
    <t>Corso ausiliari del traffico per Barbieri, Desantis, Gibellieri</t>
  </si>
  <si>
    <t>Ordine n. 233 del 13/12/2018</t>
  </si>
  <si>
    <t>Z52264F8A2</t>
  </si>
  <si>
    <t>Analisi presso fitodepuratore aviosuperficie</t>
  </si>
  <si>
    <t>Geochim                                  Geolab</t>
  </si>
  <si>
    <t>Chemilab dott. Ciancaleoni Massimo</t>
  </si>
  <si>
    <t>01224360543</t>
  </si>
  <si>
    <t>Ordine n. 234 del 14/12/2018</t>
  </si>
  <si>
    <t>Z97265A334</t>
  </si>
  <si>
    <t>Cancelleria dicembe 2018</t>
  </si>
  <si>
    <t>Z85265E201</t>
  </si>
  <si>
    <t>Liquido schiumogeno</t>
  </si>
  <si>
    <t>Cate Antincendio                   Valnerina Antincendio</t>
  </si>
  <si>
    <t>Ordine n. 235 del 18/12/2018</t>
  </si>
  <si>
    <t>Z1F2688291</t>
  </si>
  <si>
    <t>Benzina verde 100 ottani</t>
  </si>
  <si>
    <t>Firmin                                 AirBP Italia                           F.lli Magni</t>
  </si>
  <si>
    <t>Z0A26884C0</t>
  </si>
  <si>
    <t>Fornitura HW e SW per redazione verbali in via digitale per infrazioni al Cds</t>
  </si>
  <si>
    <t>Procedura ristretta semplificata</t>
  </si>
  <si>
    <t>Opensoftware S.r.l.       S.I.S. Segnaletica                  E. Gaspari S.r.l.                      HIS 21 S.r.l.                       Maggioli S.p.A.</t>
  </si>
  <si>
    <t>Z452688AD9</t>
  </si>
  <si>
    <t>ZEB2688B78</t>
  </si>
  <si>
    <t>Servizi di guardiania non armata parcheggio S. Francesco</t>
  </si>
  <si>
    <t>Ingroscart S.r.l.</t>
  </si>
  <si>
    <t>Comitalia S.p.A.                   Pelizzon Luigi S.r.l.                 Gecal S.p.A.                        Tecnolinea S.r.l.</t>
  </si>
  <si>
    <t>Prot. 0015752 del 12/12/2018</t>
  </si>
  <si>
    <t>Prot. 0010242 del 27/07/2018</t>
  </si>
  <si>
    <t>Prot. 0015810 del 13/12/2018</t>
  </si>
  <si>
    <t>Prot. 0015816 del 13/12/2018</t>
  </si>
  <si>
    <t>Prot. 0015837 del 14/12/2018</t>
  </si>
  <si>
    <t>Prot. 0015835 del 14/12/2018</t>
  </si>
  <si>
    <t>Prot. 0015851 del 17/12/2018</t>
  </si>
  <si>
    <t>Prot. 0000445 del 08/01/2019</t>
  </si>
  <si>
    <t>Stipula TD759758 su Mepa</t>
  </si>
  <si>
    <t>Prot. 0015959 del 18/12/2018</t>
  </si>
  <si>
    <t>Prot. 0000327 del 07/01/2019</t>
  </si>
  <si>
    <t>Ordine n. 1 del 03/01/2019</t>
  </si>
  <si>
    <t>Ordine n. 9 del 08/01/2019           Ordine n. 10 del 08/01/2019</t>
  </si>
  <si>
    <t xml:space="preserve">S.I.S.Segnaletica Industriale Stradale S.r.l. </t>
  </si>
  <si>
    <t>00162020549</t>
  </si>
  <si>
    <t>Ordine n. 61 del 22/02/2019</t>
  </si>
  <si>
    <t>Prot. 0001635 del 29/01/2019</t>
  </si>
  <si>
    <t>Ordine n. 24 del 25/01/2019</t>
  </si>
  <si>
    <t>ZBF258A95F</t>
  </si>
  <si>
    <t>Notificazione verbali CDS a mezzo PEC</t>
  </si>
  <si>
    <t>Ordine n. 26 del 28/01/2019</t>
  </si>
  <si>
    <t>Prot. 0003335 del 01/03/2019</t>
  </si>
  <si>
    <t>Prot. 000542 del 09/01/2019     Prot. 000742 del 11/01/2019</t>
  </si>
  <si>
    <t>Prot. 0001641 del 29/01/2019</t>
  </si>
  <si>
    <t>Prot. 0009844 del 19/07/2018                    Prot. 0011343 del 07/09/2018</t>
  </si>
  <si>
    <t>Prot. 0010643 del 07/08/2018    Prot. 0011021 del 22/08/2019</t>
  </si>
  <si>
    <t>Prot. 0008848 del 28/06/2018           Prot. 0010189 del 26/07/2019</t>
  </si>
  <si>
    <t>Prot. 0002200 del 08/02/2018    Prot. 0004637 del 26/03/2018          Prot. 0010183 del 26/07/2019</t>
  </si>
</sst>
</file>

<file path=xl/styles.xml><?xml version="1.0" encoding="utf-8"?>
<styleSheet xmlns="http://schemas.openxmlformats.org/spreadsheetml/2006/main">
  <numFmts count="3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_ ;\-#,##0.00\ 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8"/>
      <color rgb="FFFF0000"/>
      <name val="Arial"/>
      <family val="2"/>
    </font>
    <font>
      <sz val="8"/>
      <color rgb="FF333333"/>
      <name val="Arial"/>
      <family val="2"/>
    </font>
    <font>
      <b/>
      <sz val="8"/>
      <color rgb="FFFF0000"/>
      <name val="Arial"/>
      <family val="2"/>
    </font>
    <font>
      <sz val="8"/>
      <color rgb="FF222427"/>
      <name val="Arial"/>
      <family val="2"/>
    </font>
    <font>
      <sz val="8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109">
    <xf numFmtId="0" fontId="0" fillId="0" borderId="0" xfId="0"/>
    <xf numFmtId="0" fontId="3" fillId="0" borderId="0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top" wrapText="1"/>
    </xf>
    <xf numFmtId="43" fontId="4" fillId="2" borderId="2" xfId="1" applyNumberFormat="1" applyFont="1" applyFill="1" applyBorder="1" applyAlignment="1">
      <alignment horizontal="left" vertical="top" wrapText="1"/>
    </xf>
    <xf numFmtId="14" fontId="4" fillId="2" borderId="2" xfId="1" applyNumberFormat="1" applyFont="1" applyFill="1" applyBorder="1" applyAlignment="1">
      <alignment horizontal="left" vertical="top" wrapText="1"/>
    </xf>
    <xf numFmtId="43" fontId="4" fillId="2" borderId="2" xfId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right" vertical="top" wrapText="1"/>
    </xf>
    <xf numFmtId="43" fontId="4" fillId="3" borderId="2" xfId="1" applyNumberFormat="1" applyFont="1" applyFill="1" applyBorder="1" applyAlignment="1">
      <alignment horizontal="left" vertical="top" wrapText="1"/>
    </xf>
    <xf numFmtId="14" fontId="4" fillId="3" borderId="2" xfId="1" applyNumberFormat="1" applyFont="1" applyFill="1" applyBorder="1" applyAlignment="1">
      <alignment horizontal="left" vertical="top" wrapText="1"/>
    </xf>
    <xf numFmtId="43" fontId="4" fillId="3" borderId="2" xfId="1" applyFont="1" applyFill="1" applyBorder="1" applyAlignment="1">
      <alignment horizontal="left" vertical="top" wrapText="1"/>
    </xf>
    <xf numFmtId="43" fontId="3" fillId="0" borderId="0" xfId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right" vertical="top" wrapText="1"/>
    </xf>
    <xf numFmtId="0" fontId="5" fillId="4" borderId="2" xfId="0" applyFont="1" applyFill="1" applyBorder="1" applyAlignment="1">
      <alignment vertical="center" wrapText="1"/>
    </xf>
    <xf numFmtId="43" fontId="3" fillId="0" borderId="0" xfId="1" applyNumberFormat="1" applyFont="1" applyFill="1" applyBorder="1" applyAlignment="1">
      <alignment horizontal="left" vertical="top" wrapText="1"/>
    </xf>
    <xf numFmtId="14" fontId="3" fillId="0" borderId="0" xfId="1" applyNumberFormat="1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vertical="center" wrapText="1"/>
    </xf>
    <xf numFmtId="0" fontId="3" fillId="5" borderId="2" xfId="0" applyFont="1" applyFill="1" applyBorder="1" applyAlignment="1">
      <alignment vertical="center" wrapText="1"/>
    </xf>
    <xf numFmtId="0" fontId="5" fillId="0" borderId="2" xfId="0" applyFont="1" applyBorder="1"/>
    <xf numFmtId="0" fontId="3" fillId="0" borderId="2" xfId="0" applyFont="1" applyFill="1" applyBorder="1" applyAlignment="1">
      <alignment horizontal="left" vertical="top" wrapText="1"/>
    </xf>
    <xf numFmtId="49" fontId="3" fillId="0" borderId="2" xfId="0" applyNumberFormat="1" applyFont="1" applyFill="1" applyBorder="1" applyAlignment="1">
      <alignment horizontal="right" vertical="top" wrapText="1"/>
    </xf>
    <xf numFmtId="43" fontId="3" fillId="0" borderId="2" xfId="1" applyFont="1" applyFill="1" applyBorder="1" applyAlignment="1">
      <alignment horizontal="left" vertical="top" wrapText="1"/>
    </xf>
    <xf numFmtId="0" fontId="3" fillId="5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right" vertical="top" wrapText="1"/>
    </xf>
    <xf numFmtId="0" fontId="6" fillId="0" borderId="2" xfId="0" applyFont="1" applyBorder="1"/>
    <xf numFmtId="49" fontId="6" fillId="0" borderId="2" xfId="0" applyNumberFormat="1" applyFont="1" applyBorder="1" applyAlignment="1">
      <alignment horizontal="right"/>
    </xf>
    <xf numFmtId="14" fontId="3" fillId="0" borderId="2" xfId="1" applyNumberFormat="1" applyFont="1" applyFill="1" applyBorder="1" applyAlignment="1">
      <alignment vertical="top" wrapText="1"/>
    </xf>
    <xf numFmtId="49" fontId="3" fillId="5" borderId="2" xfId="0" applyNumberFormat="1" applyFont="1" applyFill="1" applyBorder="1" applyAlignment="1">
      <alignment horizontal="right" vertical="top" wrapText="1"/>
    </xf>
    <xf numFmtId="14" fontId="3" fillId="0" borderId="2" xfId="0" applyNumberFormat="1" applyFont="1" applyFill="1" applyBorder="1" applyAlignment="1">
      <alignment horizontal="right" vertical="center" wrapText="1"/>
    </xf>
    <xf numFmtId="14" fontId="3" fillId="0" borderId="2" xfId="0" applyNumberFormat="1" applyFont="1" applyFill="1" applyBorder="1" applyAlignment="1">
      <alignment horizontal="right" vertical="top" wrapText="1"/>
    </xf>
    <xf numFmtId="14" fontId="3" fillId="0" borderId="2" xfId="1" applyNumberFormat="1" applyFont="1" applyFill="1" applyBorder="1" applyAlignment="1">
      <alignment horizontal="right" vertical="top" wrapText="1"/>
    </xf>
    <xf numFmtId="0" fontId="6" fillId="5" borderId="2" xfId="0" applyFont="1" applyFill="1" applyBorder="1"/>
    <xf numFmtId="43" fontId="3" fillId="5" borderId="2" xfId="1" applyFont="1" applyFill="1" applyBorder="1" applyAlignment="1">
      <alignment horizontal="left" vertical="top" wrapText="1"/>
    </xf>
    <xf numFmtId="14" fontId="3" fillId="5" borderId="2" xfId="1" applyNumberFormat="1" applyFont="1" applyFill="1" applyBorder="1" applyAlignment="1">
      <alignment horizontal="right" vertical="top" wrapText="1"/>
    </xf>
    <xf numFmtId="14" fontId="3" fillId="5" borderId="2" xfId="0" applyNumberFormat="1" applyFont="1" applyFill="1" applyBorder="1" applyAlignment="1">
      <alignment horizontal="right" vertical="top" wrapText="1"/>
    </xf>
    <xf numFmtId="0" fontId="3" fillId="7" borderId="0" xfId="0" applyFont="1" applyFill="1" applyBorder="1" applyAlignment="1">
      <alignment horizontal="left" vertical="top" wrapText="1"/>
    </xf>
    <xf numFmtId="0" fontId="3" fillId="6" borderId="0" xfId="0" applyFont="1" applyFill="1" applyBorder="1" applyAlignment="1">
      <alignment horizontal="left" vertical="top" wrapText="1"/>
    </xf>
    <xf numFmtId="0" fontId="5" fillId="5" borderId="2" xfId="0" applyFont="1" applyFill="1" applyBorder="1"/>
    <xf numFmtId="0" fontId="5" fillId="5" borderId="2" xfId="0" applyFont="1" applyFill="1" applyBorder="1" applyAlignment="1">
      <alignment vertical="center" wrapText="1"/>
    </xf>
    <xf numFmtId="49" fontId="6" fillId="5" borderId="0" xfId="0" applyNumberFormat="1" applyFont="1" applyFill="1" applyAlignment="1">
      <alignment horizontal="right"/>
    </xf>
    <xf numFmtId="14" fontId="3" fillId="0" borderId="2" xfId="1" applyNumberFormat="1" applyFont="1" applyFill="1" applyBorder="1" applyAlignment="1">
      <alignment horizontal="left" vertical="top" wrapText="1"/>
    </xf>
    <xf numFmtId="14" fontId="3" fillId="5" borderId="2" xfId="1" applyNumberFormat="1" applyFont="1" applyFill="1" applyBorder="1" applyAlignment="1">
      <alignment horizontal="left" vertical="top" wrapText="1"/>
    </xf>
    <xf numFmtId="0" fontId="6" fillId="5" borderId="2" xfId="0" applyFont="1" applyFill="1" applyBorder="1" applyAlignment="1">
      <alignment wrapText="1"/>
    </xf>
    <xf numFmtId="49" fontId="6" fillId="5" borderId="2" xfId="0" applyNumberFormat="1" applyFont="1" applyFill="1" applyBorder="1" applyAlignment="1">
      <alignment horizontal="right"/>
    </xf>
    <xf numFmtId="49" fontId="6" fillId="0" borderId="0" xfId="0" applyNumberFormat="1" applyFont="1" applyAlignment="1">
      <alignment horizontal="right"/>
    </xf>
    <xf numFmtId="0" fontId="6" fillId="0" borderId="0" xfId="0" applyFont="1"/>
    <xf numFmtId="0" fontId="3" fillId="0" borderId="2" xfId="0" applyFont="1" applyBorder="1"/>
    <xf numFmtId="0" fontId="3" fillId="4" borderId="2" xfId="0" applyFont="1" applyFill="1" applyBorder="1" applyAlignment="1">
      <alignment vertical="center" wrapText="1"/>
    </xf>
    <xf numFmtId="49" fontId="3" fillId="0" borderId="2" xfId="0" applyNumberFormat="1" applyFont="1" applyBorder="1" applyAlignment="1">
      <alignment horizontal="right"/>
    </xf>
    <xf numFmtId="49" fontId="3" fillId="5" borderId="2" xfId="0" applyNumberFormat="1" applyFont="1" applyFill="1" applyBorder="1" applyAlignment="1">
      <alignment horizontal="right"/>
    </xf>
    <xf numFmtId="0" fontId="3" fillId="5" borderId="2" xfId="0" applyFont="1" applyFill="1" applyBorder="1" applyAlignment="1">
      <alignment vertical="top" wrapText="1"/>
    </xf>
    <xf numFmtId="0" fontId="6" fillId="0" borderId="2" xfId="0" applyFont="1" applyBorder="1" applyAlignment="1">
      <alignment wrapText="1"/>
    </xf>
    <xf numFmtId="0" fontId="6" fillId="5" borderId="2" xfId="0" applyFont="1" applyFill="1" applyBorder="1" applyAlignment="1">
      <alignment horizontal="right"/>
    </xf>
    <xf numFmtId="0" fontId="3" fillId="5" borderId="2" xfId="0" applyFont="1" applyFill="1" applyBorder="1" applyAlignment="1">
      <alignment horizontal="right" vertical="top" wrapText="1"/>
    </xf>
    <xf numFmtId="43" fontId="3" fillId="0" borderId="2" xfId="1" applyNumberFormat="1" applyFont="1" applyFill="1" applyBorder="1" applyAlignment="1">
      <alignment horizontal="left" vertical="top" wrapText="1"/>
    </xf>
    <xf numFmtId="43" fontId="3" fillId="5" borderId="2" xfId="1" applyNumberFormat="1" applyFont="1" applyFill="1" applyBorder="1" applyAlignment="1">
      <alignment horizontal="left" vertical="top" wrapText="1"/>
    </xf>
    <xf numFmtId="0" fontId="3" fillId="5" borderId="0" xfId="0" applyFont="1" applyFill="1" applyBorder="1" applyAlignment="1">
      <alignment horizontal="left" vertical="top" wrapText="1"/>
    </xf>
    <xf numFmtId="0" fontId="10" fillId="0" borderId="2" xfId="0" applyFont="1" applyBorder="1" applyAlignment="1">
      <alignment horizontal="right"/>
    </xf>
    <xf numFmtId="43" fontId="3" fillId="5" borderId="2" xfId="1" applyNumberFormat="1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Border="1"/>
    <xf numFmtId="164" fontId="6" fillId="0" borderId="2" xfId="0" applyNumberFormat="1" applyFont="1" applyBorder="1"/>
    <xf numFmtId="0" fontId="3" fillId="0" borderId="2" xfId="0" applyFont="1" applyFill="1" applyBorder="1" applyAlignment="1">
      <alignment vertical="top" wrapText="1"/>
    </xf>
    <xf numFmtId="0" fontId="3" fillId="5" borderId="5" xfId="0" applyFont="1" applyFill="1" applyBorder="1" applyAlignment="1">
      <alignment horizontal="left" vertical="top" wrapText="1"/>
    </xf>
    <xf numFmtId="0" fontId="3" fillId="5" borderId="5" xfId="0" applyFont="1" applyFill="1" applyBorder="1" applyAlignment="1">
      <alignment vertical="center" wrapText="1"/>
    </xf>
    <xf numFmtId="49" fontId="8" fillId="5" borderId="2" xfId="0" applyNumberFormat="1" applyFont="1" applyFill="1" applyBorder="1" applyAlignment="1">
      <alignment horizontal="right"/>
    </xf>
    <xf numFmtId="4" fontId="6" fillId="5" borderId="2" xfId="0" applyNumberFormat="1" applyFont="1" applyFill="1" applyBorder="1"/>
    <xf numFmtId="0" fontId="6" fillId="5" borderId="5" xfId="0" applyFont="1" applyFill="1" applyBorder="1"/>
    <xf numFmtId="49" fontId="3" fillId="5" borderId="5" xfId="0" applyNumberFormat="1" applyFont="1" applyFill="1" applyBorder="1" applyAlignment="1">
      <alignment horizontal="right" vertical="top" wrapText="1"/>
    </xf>
    <xf numFmtId="43" fontId="3" fillId="5" borderId="5" xfId="1" applyNumberFormat="1" applyFont="1" applyFill="1" applyBorder="1" applyAlignment="1">
      <alignment horizontal="left" vertical="top" wrapText="1"/>
    </xf>
    <xf numFmtId="14" fontId="3" fillId="5" borderId="5" xfId="1" applyNumberFormat="1" applyFont="1" applyFill="1" applyBorder="1" applyAlignment="1">
      <alignment horizontal="right" vertical="top" wrapText="1"/>
    </xf>
    <xf numFmtId="43" fontId="3" fillId="5" borderId="5" xfId="1" applyFont="1" applyFill="1" applyBorder="1" applyAlignment="1">
      <alignment horizontal="left" vertical="top" wrapText="1"/>
    </xf>
    <xf numFmtId="0" fontId="6" fillId="5" borderId="0" xfId="0" applyFont="1" applyFill="1"/>
    <xf numFmtId="14" fontId="3" fillId="5" borderId="2" xfId="0" applyNumberFormat="1" applyFont="1" applyFill="1" applyBorder="1" applyAlignment="1">
      <alignment horizontal="right" vertical="center" wrapText="1"/>
    </xf>
    <xf numFmtId="14" fontId="3" fillId="5" borderId="2" xfId="1" applyNumberFormat="1" applyFont="1" applyFill="1" applyBorder="1" applyAlignment="1">
      <alignment vertical="top" wrapText="1"/>
    </xf>
    <xf numFmtId="0" fontId="6" fillId="5" borderId="2" xfId="0" applyFont="1" applyFill="1" applyBorder="1" applyAlignment="1">
      <alignment vertical="center"/>
    </xf>
    <xf numFmtId="49" fontId="3" fillId="5" borderId="2" xfId="0" applyNumberFormat="1" applyFont="1" applyFill="1" applyBorder="1" applyAlignment="1">
      <alignment horizontal="right" vertical="center"/>
    </xf>
    <xf numFmtId="43" fontId="3" fillId="5" borderId="2" xfId="2" applyNumberFormat="1" applyFont="1" applyFill="1" applyBorder="1" applyAlignment="1">
      <alignment vertical="center" wrapText="1"/>
    </xf>
    <xf numFmtId="14" fontId="3" fillId="5" borderId="2" xfId="0" applyNumberFormat="1" applyFont="1" applyFill="1" applyBorder="1" applyAlignment="1">
      <alignment vertical="center"/>
    </xf>
    <xf numFmtId="14" fontId="3" fillId="5" borderId="2" xfId="1" applyNumberFormat="1" applyFont="1" applyFill="1" applyBorder="1" applyAlignment="1">
      <alignment vertical="center" wrapText="1"/>
    </xf>
    <xf numFmtId="43" fontId="3" fillId="5" borderId="2" xfId="1" applyFont="1" applyFill="1" applyBorder="1" applyAlignment="1">
      <alignment vertical="center" wrapText="1"/>
    </xf>
    <xf numFmtId="0" fontId="4" fillId="5" borderId="0" xfId="0" applyFont="1" applyFill="1" applyBorder="1" applyAlignment="1">
      <alignment horizontal="left" vertical="top" wrapText="1"/>
    </xf>
    <xf numFmtId="0" fontId="6" fillId="0" borderId="5" xfId="0" applyFont="1" applyBorder="1"/>
    <xf numFmtId="0" fontId="3" fillId="0" borderId="5" xfId="0" applyFont="1" applyFill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right"/>
    </xf>
    <xf numFmtId="43" fontId="3" fillId="0" borderId="5" xfId="1" applyNumberFormat="1" applyFont="1" applyFill="1" applyBorder="1" applyAlignment="1">
      <alignment horizontal="left" vertical="top" wrapText="1"/>
    </xf>
    <xf numFmtId="14" fontId="3" fillId="0" borderId="5" xfId="1" applyNumberFormat="1" applyFont="1" applyFill="1" applyBorder="1" applyAlignment="1">
      <alignment horizontal="left" vertical="top" wrapText="1"/>
    </xf>
    <xf numFmtId="43" fontId="3" fillId="0" borderId="5" xfId="1" applyFont="1" applyFill="1" applyBorder="1" applyAlignment="1">
      <alignment horizontal="left" vertical="top" wrapText="1"/>
    </xf>
    <xf numFmtId="49" fontId="3" fillId="8" borderId="2" xfId="0" applyNumberFormat="1" applyFont="1" applyFill="1" applyBorder="1" applyAlignment="1">
      <alignment horizontal="right" wrapText="1"/>
    </xf>
    <xf numFmtId="0" fontId="3" fillId="0" borderId="3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left" vertical="center" wrapText="1"/>
    </xf>
    <xf numFmtId="49" fontId="12" fillId="0" borderId="2" xfId="0" applyNumberFormat="1" applyFont="1" applyBorder="1" applyAlignment="1">
      <alignment horizontal="right"/>
    </xf>
    <xf numFmtId="0" fontId="3" fillId="0" borderId="6" xfId="0" applyFont="1" applyFill="1" applyBorder="1" applyAlignment="1">
      <alignment horizontal="left" vertical="top" wrapText="1"/>
    </xf>
    <xf numFmtId="0" fontId="6" fillId="4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top" wrapText="1"/>
    </xf>
    <xf numFmtId="0" fontId="13" fillId="0" borderId="0" xfId="0" applyFont="1"/>
    <xf numFmtId="43" fontId="3" fillId="5" borderId="0" xfId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14" fontId="3" fillId="5" borderId="5" xfId="0" applyNumberFormat="1" applyFont="1" applyFill="1" applyBorder="1" applyAlignment="1">
      <alignment horizontal="right" vertical="top" wrapText="1"/>
    </xf>
    <xf numFmtId="14" fontId="6" fillId="0" borderId="2" xfId="0" applyNumberFormat="1" applyFont="1" applyBorder="1" applyAlignment="1">
      <alignment horizontal="right"/>
    </xf>
    <xf numFmtId="14" fontId="3" fillId="0" borderId="5" xfId="0" applyNumberFormat="1" applyFont="1" applyFill="1" applyBorder="1" applyAlignment="1">
      <alignment horizontal="right" vertical="top" wrapText="1"/>
    </xf>
  </cellXfs>
  <cellStyles count="3">
    <cellStyle name="Euro" xfId="2"/>
    <cellStyle name="Migliaia" xfId="1" builtinId="3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martcig.anticorruzione.it/AVCP-SmartCig/preparaDettaglioComunicazioneOS.action?codDettaglioCarnet=37742880" TargetMode="External"/><Relationship Id="rId3" Type="http://schemas.openxmlformats.org/officeDocument/2006/relationships/hyperlink" Target="https://smartcig.anticorruzione.it/AVCP-SmartCig/preparaDettaglioComunicazioneOS.action?codDettaglioCarnet=37529439" TargetMode="External"/><Relationship Id="rId7" Type="http://schemas.openxmlformats.org/officeDocument/2006/relationships/hyperlink" Target="https://smartcig.anticorruzione.it/AVCP-SmartCig/preparaDettaglioComunicazioneOS.action?codDettaglioCarnet=37742803" TargetMode="External"/><Relationship Id="rId2" Type="http://schemas.openxmlformats.org/officeDocument/2006/relationships/hyperlink" Target="https://smartcig.anticorruzione.it/AVCP-SmartCig/preparaDettaglioComunicazioneOS.action?codDettaglioCarnet=37526240" TargetMode="External"/><Relationship Id="rId1" Type="http://schemas.openxmlformats.org/officeDocument/2006/relationships/hyperlink" Target="https://smartcig.anticorruzione.it/AVCP-SmartCig/preparaDettaglioComunicazioneOS.action?codDettaglioCarnet=37501687" TargetMode="External"/><Relationship Id="rId6" Type="http://schemas.openxmlformats.org/officeDocument/2006/relationships/hyperlink" Target="https://smartcig.anticorruzione.it/AVCP-SmartCig/preparaDettaglioComunicazioneOS.action?codDettaglioCarnet=37715515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smartcig.anticorruzione.it/AVCP-SmartCig/preparaDettaglioComunicazioneOS.action?codDettaglioCarnet=37709905" TargetMode="External"/><Relationship Id="rId10" Type="http://schemas.openxmlformats.org/officeDocument/2006/relationships/hyperlink" Target="https://smartcig.anticorruzione.it/AVCP-SmartCig/preparaDettaglioComunicazioneOS.action?codDettaglioCarnet=37794232" TargetMode="External"/><Relationship Id="rId4" Type="http://schemas.openxmlformats.org/officeDocument/2006/relationships/hyperlink" Target="https://smartcig.anticorruzione.it/AVCP-SmartCig/preparaDettaglioComunicazioneOS.action?codDettaglioCarnet=37550725" TargetMode="External"/><Relationship Id="rId9" Type="http://schemas.openxmlformats.org/officeDocument/2006/relationships/hyperlink" Target="https://smartcig.anticorruzione.it/AVCP-SmartCig/preparaDettaglioComunicazioneOS.action?codDettaglioCarnet=377917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9"/>
  <sheetViews>
    <sheetView tabSelected="1" topLeftCell="A220" workbookViewId="0">
      <selection activeCell="E49" sqref="E49"/>
    </sheetView>
  </sheetViews>
  <sheetFormatPr defaultColWidth="21.5703125" defaultRowHeight="11.25"/>
  <cols>
    <col min="1" max="1" width="11.7109375" style="16" bestFit="1" customWidth="1"/>
    <col min="2" max="2" width="10" style="1" customWidth="1"/>
    <col min="3" max="3" width="29.140625" style="1" customWidth="1"/>
    <col min="4" max="4" width="8.28515625" style="1" customWidth="1"/>
    <col min="5" max="5" width="20.7109375" style="1" customWidth="1"/>
    <col min="6" max="6" width="19.28515625" style="1" customWidth="1"/>
    <col min="7" max="7" width="19.140625" style="1" customWidth="1"/>
    <col min="8" max="8" width="17.85546875" style="17" customWidth="1"/>
    <col min="9" max="9" width="13.140625" style="19" customWidth="1"/>
    <col min="10" max="10" width="11" style="20" customWidth="1"/>
    <col min="11" max="11" width="10.5703125" style="20" customWidth="1"/>
    <col min="12" max="12" width="15.140625" style="15" customWidth="1"/>
    <col min="13" max="13" width="22.7109375" style="15" customWidth="1"/>
    <col min="14" max="14" width="23.42578125" style="1" customWidth="1"/>
    <col min="15" max="16384" width="21.5703125" style="1"/>
  </cols>
  <sheetData>
    <row r="1" spans="1:18" ht="12.75">
      <c r="A1" s="103" t="s">
        <v>15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</row>
    <row r="2" spans="1:18" s="7" customFormat="1" ht="67.5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104" t="s">
        <v>6</v>
      </c>
      <c r="H2" s="105"/>
      <c r="I2" s="4" t="s">
        <v>7</v>
      </c>
      <c r="J2" s="5" t="s">
        <v>8</v>
      </c>
      <c r="K2" s="5" t="s">
        <v>9</v>
      </c>
      <c r="L2" s="6" t="s">
        <v>10</v>
      </c>
      <c r="M2" s="6" t="s">
        <v>11</v>
      </c>
      <c r="N2" s="6" t="s">
        <v>12</v>
      </c>
    </row>
    <row r="3" spans="1:18" s="7" customFormat="1">
      <c r="A3" s="8"/>
      <c r="B3" s="9"/>
      <c r="C3" s="9"/>
      <c r="D3" s="9"/>
      <c r="E3" s="9"/>
      <c r="F3" s="9"/>
      <c r="G3" s="10" t="s">
        <v>13</v>
      </c>
      <c r="H3" s="11" t="s">
        <v>14</v>
      </c>
      <c r="I3" s="12"/>
      <c r="J3" s="13"/>
      <c r="K3" s="13"/>
      <c r="L3" s="14"/>
      <c r="M3" s="14"/>
      <c r="N3" s="9"/>
    </row>
    <row r="4" spans="1:18" s="87" customFormat="1" ht="22.5">
      <c r="A4" s="42" t="s">
        <v>16</v>
      </c>
      <c r="B4" s="79">
        <v>43103</v>
      </c>
      <c r="C4" s="43" t="s">
        <v>17</v>
      </c>
      <c r="D4" s="22" t="s">
        <v>18</v>
      </c>
      <c r="E4" s="22" t="s">
        <v>19</v>
      </c>
      <c r="F4" s="22"/>
      <c r="G4" s="81" t="s">
        <v>20</v>
      </c>
      <c r="H4" s="82" t="s">
        <v>21</v>
      </c>
      <c r="I4" s="83">
        <v>9500</v>
      </c>
      <c r="J4" s="84">
        <v>42856</v>
      </c>
      <c r="K4" s="85">
        <v>43465</v>
      </c>
      <c r="L4" s="83">
        <v>4555</v>
      </c>
      <c r="M4" s="86" t="s">
        <v>23</v>
      </c>
      <c r="N4" s="22" t="s">
        <v>22</v>
      </c>
    </row>
    <row r="5" spans="1:18" ht="22.5">
      <c r="A5" s="18" t="s">
        <v>24</v>
      </c>
      <c r="B5" s="33">
        <v>43103</v>
      </c>
      <c r="C5" s="23" t="s">
        <v>25</v>
      </c>
      <c r="D5" s="24" t="s">
        <v>26</v>
      </c>
      <c r="E5" s="21" t="s">
        <v>19</v>
      </c>
      <c r="F5" s="24"/>
      <c r="G5" s="24" t="s">
        <v>27</v>
      </c>
      <c r="H5" s="25" t="s">
        <v>28</v>
      </c>
      <c r="I5" s="59">
        <v>258.27</v>
      </c>
      <c r="J5" s="31">
        <v>43103</v>
      </c>
      <c r="K5" s="31">
        <v>43103</v>
      </c>
      <c r="L5" s="26">
        <v>232.45</v>
      </c>
      <c r="M5" s="37" t="s">
        <v>267</v>
      </c>
      <c r="N5" s="24" t="s">
        <v>29</v>
      </c>
    </row>
    <row r="6" spans="1:18" s="61" customFormat="1" ht="22.5">
      <c r="A6" s="42" t="s">
        <v>30</v>
      </c>
      <c r="B6" s="79">
        <v>43103</v>
      </c>
      <c r="C6" s="43" t="s">
        <v>31</v>
      </c>
      <c r="D6" s="27" t="s">
        <v>18</v>
      </c>
      <c r="E6" s="22" t="s">
        <v>19</v>
      </c>
      <c r="F6" s="27"/>
      <c r="G6" s="27" t="s">
        <v>32</v>
      </c>
      <c r="H6" s="32" t="s">
        <v>33</v>
      </c>
      <c r="I6" s="60">
        <v>2000</v>
      </c>
      <c r="J6" s="80">
        <v>42736</v>
      </c>
      <c r="K6" s="80">
        <v>43100</v>
      </c>
      <c r="L6" s="37">
        <v>2000</v>
      </c>
      <c r="M6" s="37" t="s">
        <v>34</v>
      </c>
      <c r="N6" s="27" t="s">
        <v>22</v>
      </c>
    </row>
    <row r="7" spans="1:18" ht="22.5">
      <c r="A7" s="23" t="s">
        <v>35</v>
      </c>
      <c r="B7" s="33">
        <v>43103</v>
      </c>
      <c r="C7" s="23" t="s">
        <v>36</v>
      </c>
      <c r="D7" s="27" t="s">
        <v>18</v>
      </c>
      <c r="E7" s="22" t="s">
        <v>19</v>
      </c>
      <c r="F7" s="24"/>
      <c r="G7" s="24" t="s">
        <v>37</v>
      </c>
      <c r="H7" s="28">
        <v>14070851002</v>
      </c>
      <c r="I7" s="59">
        <v>700</v>
      </c>
      <c r="J7" s="31">
        <v>43040</v>
      </c>
      <c r="K7" s="31">
        <v>43404</v>
      </c>
      <c r="L7" s="26"/>
      <c r="M7" s="26" t="s">
        <v>583</v>
      </c>
      <c r="N7" s="24" t="s">
        <v>38</v>
      </c>
    </row>
    <row r="8" spans="1:18" ht="22.5">
      <c r="A8" s="29" t="s">
        <v>39</v>
      </c>
      <c r="B8" s="33">
        <v>43103</v>
      </c>
      <c r="C8" s="29" t="s">
        <v>40</v>
      </c>
      <c r="D8" s="24" t="s">
        <v>41</v>
      </c>
      <c r="E8" s="22" t="s">
        <v>19</v>
      </c>
      <c r="F8" s="24"/>
      <c r="G8" s="24" t="s">
        <v>42</v>
      </c>
      <c r="H8" s="25" t="s">
        <v>43</v>
      </c>
      <c r="I8" s="59">
        <v>1860</v>
      </c>
      <c r="J8" s="31">
        <v>43110</v>
      </c>
      <c r="K8" s="31">
        <v>43120</v>
      </c>
      <c r="L8" s="26">
        <v>1860</v>
      </c>
      <c r="M8" s="26" t="s">
        <v>178</v>
      </c>
      <c r="N8" s="24" t="s">
        <v>44</v>
      </c>
    </row>
    <row r="9" spans="1:18" ht="22.5">
      <c r="A9" s="29" t="s">
        <v>45</v>
      </c>
      <c r="B9" s="33">
        <v>43103</v>
      </c>
      <c r="C9" s="29" t="s">
        <v>46</v>
      </c>
      <c r="D9" s="24" t="s">
        <v>41</v>
      </c>
      <c r="E9" s="22" t="s">
        <v>19</v>
      </c>
      <c r="F9" s="24"/>
      <c r="G9" s="24" t="s">
        <v>244</v>
      </c>
      <c r="H9" s="30" t="s">
        <v>47</v>
      </c>
      <c r="I9" s="59">
        <v>500</v>
      </c>
      <c r="J9" s="31">
        <v>43108</v>
      </c>
      <c r="K9" s="31">
        <v>43115</v>
      </c>
      <c r="L9" s="26">
        <v>500</v>
      </c>
      <c r="M9" s="26" t="s">
        <v>179</v>
      </c>
      <c r="N9" s="24" t="s">
        <v>48</v>
      </c>
    </row>
    <row r="10" spans="1:18" s="61" customFormat="1" ht="22.5">
      <c r="A10" s="36" t="s">
        <v>49</v>
      </c>
      <c r="B10" s="39">
        <v>43108</v>
      </c>
      <c r="C10" s="36" t="s">
        <v>890</v>
      </c>
      <c r="D10" s="27" t="s">
        <v>18</v>
      </c>
      <c r="E10" s="22" t="s">
        <v>19</v>
      </c>
      <c r="F10" s="27"/>
      <c r="G10" s="55" t="s">
        <v>50</v>
      </c>
      <c r="H10" s="32" t="s">
        <v>51</v>
      </c>
      <c r="I10" s="60">
        <v>7350</v>
      </c>
      <c r="J10" s="38">
        <v>43101</v>
      </c>
      <c r="K10" s="38">
        <v>43465</v>
      </c>
      <c r="L10" s="37">
        <f>1200+600+600+600+1525+600+292+347+45+60+462+292</f>
        <v>6623</v>
      </c>
      <c r="M10" s="37" t="s">
        <v>414</v>
      </c>
      <c r="N10" s="27" t="s">
        <v>191</v>
      </c>
    </row>
    <row r="11" spans="1:18" ht="22.5">
      <c r="A11" s="29" t="s">
        <v>52</v>
      </c>
      <c r="B11" s="34">
        <v>43109</v>
      </c>
      <c r="C11" s="29" t="s">
        <v>53</v>
      </c>
      <c r="D11" s="27" t="s">
        <v>18</v>
      </c>
      <c r="E11" s="22" t="s">
        <v>19</v>
      </c>
      <c r="F11" s="24"/>
      <c r="G11" s="27" t="s">
        <v>54</v>
      </c>
      <c r="H11" s="32" t="s">
        <v>55</v>
      </c>
      <c r="I11" s="59">
        <v>3700</v>
      </c>
      <c r="J11" s="35">
        <v>43101</v>
      </c>
      <c r="K11" s="35">
        <v>43189</v>
      </c>
      <c r="L11" s="26">
        <f>1260+1575</f>
        <v>2835</v>
      </c>
      <c r="M11" s="37" t="s">
        <v>268</v>
      </c>
      <c r="N11" s="24" t="s">
        <v>56</v>
      </c>
      <c r="O11" s="61"/>
      <c r="P11" s="61"/>
      <c r="Q11" s="61"/>
      <c r="R11" s="61"/>
    </row>
    <row r="12" spans="1:18" s="40" customFormat="1" ht="22.5">
      <c r="A12" s="42" t="s">
        <v>57</v>
      </c>
      <c r="B12" s="39">
        <v>43109</v>
      </c>
      <c r="C12" s="43" t="s">
        <v>58</v>
      </c>
      <c r="D12" s="27" t="s">
        <v>26</v>
      </c>
      <c r="E12" s="22" t="s">
        <v>19</v>
      </c>
      <c r="F12" s="27"/>
      <c r="G12" s="27" t="s">
        <v>142</v>
      </c>
      <c r="H12" s="44" t="s">
        <v>143</v>
      </c>
      <c r="I12" s="60">
        <v>565</v>
      </c>
      <c r="J12" s="38">
        <v>43123</v>
      </c>
      <c r="K12" s="38">
        <v>43131</v>
      </c>
      <c r="L12" s="37">
        <v>544.79999999999995</v>
      </c>
      <c r="M12" s="37" t="s">
        <v>269</v>
      </c>
      <c r="N12" s="27" t="s">
        <v>144</v>
      </c>
      <c r="O12" s="61"/>
      <c r="P12" s="61"/>
      <c r="Q12" s="61"/>
      <c r="R12" s="61"/>
    </row>
    <row r="13" spans="1:18" ht="22.5">
      <c r="A13" s="29" t="s">
        <v>59</v>
      </c>
      <c r="B13" s="34">
        <v>43109</v>
      </c>
      <c r="C13" s="29" t="s">
        <v>60</v>
      </c>
      <c r="D13" s="27" t="s">
        <v>18</v>
      </c>
      <c r="E13" s="22" t="s">
        <v>19</v>
      </c>
      <c r="F13" s="24"/>
      <c r="G13" s="24" t="s">
        <v>61</v>
      </c>
      <c r="H13" s="25" t="s">
        <v>62</v>
      </c>
      <c r="I13" s="59">
        <v>580</v>
      </c>
      <c r="J13" s="35">
        <v>43049</v>
      </c>
      <c r="K13" s="35">
        <v>43100</v>
      </c>
      <c r="L13" s="26">
        <v>580</v>
      </c>
      <c r="M13" s="37" t="s">
        <v>270</v>
      </c>
      <c r="N13" s="24" t="s">
        <v>67</v>
      </c>
      <c r="O13" s="61"/>
      <c r="P13" s="61"/>
      <c r="Q13" s="61"/>
      <c r="R13" s="61"/>
    </row>
    <row r="14" spans="1:18" s="61" customFormat="1" ht="36.75" customHeight="1">
      <c r="A14" s="36" t="s">
        <v>63</v>
      </c>
      <c r="B14" s="39">
        <v>43110</v>
      </c>
      <c r="C14" s="36" t="s">
        <v>64</v>
      </c>
      <c r="D14" s="27" t="s">
        <v>18</v>
      </c>
      <c r="E14" s="22" t="s">
        <v>19</v>
      </c>
      <c r="F14" s="27"/>
      <c r="G14" s="27" t="s">
        <v>65</v>
      </c>
      <c r="H14" s="54" t="s">
        <v>66</v>
      </c>
      <c r="I14" s="60">
        <v>1140</v>
      </c>
      <c r="J14" s="38">
        <v>43070</v>
      </c>
      <c r="K14" s="38">
        <v>43159</v>
      </c>
      <c r="L14" s="37">
        <f>260+260+260+360</f>
        <v>1140</v>
      </c>
      <c r="M14" s="37" t="s">
        <v>301</v>
      </c>
      <c r="N14" s="27" t="s">
        <v>716</v>
      </c>
    </row>
    <row r="15" spans="1:18" ht="22.5">
      <c r="A15" s="36" t="s">
        <v>68</v>
      </c>
      <c r="B15" s="39">
        <v>43110</v>
      </c>
      <c r="C15" s="36" t="s">
        <v>69</v>
      </c>
      <c r="D15" s="27" t="s">
        <v>18</v>
      </c>
      <c r="E15" s="22" t="s">
        <v>19</v>
      </c>
      <c r="F15" s="27"/>
      <c r="G15" s="27" t="s">
        <v>71</v>
      </c>
      <c r="H15" s="32" t="s">
        <v>70</v>
      </c>
      <c r="I15" s="60">
        <v>5000</v>
      </c>
      <c r="J15" s="38">
        <v>43101</v>
      </c>
      <c r="K15" s="38">
        <v>43220</v>
      </c>
      <c r="L15" s="37">
        <v>5000</v>
      </c>
      <c r="M15" s="37" t="s">
        <v>72</v>
      </c>
      <c r="N15" s="27" t="s">
        <v>38</v>
      </c>
    </row>
    <row r="16" spans="1:18" ht="22.5">
      <c r="A16" s="36" t="s">
        <v>73</v>
      </c>
      <c r="B16" s="39">
        <v>43110</v>
      </c>
      <c r="C16" s="36" t="s">
        <v>74</v>
      </c>
      <c r="D16" s="27" t="s">
        <v>18</v>
      </c>
      <c r="E16" s="22" t="s">
        <v>19</v>
      </c>
      <c r="F16" s="27"/>
      <c r="G16" s="27" t="s">
        <v>75</v>
      </c>
      <c r="H16" s="32" t="s">
        <v>77</v>
      </c>
      <c r="I16" s="60">
        <v>1200</v>
      </c>
      <c r="J16" s="38">
        <v>43101</v>
      </c>
      <c r="K16" s="38">
        <v>43465</v>
      </c>
      <c r="L16" s="37">
        <v>1200</v>
      </c>
      <c r="M16" s="37" t="s">
        <v>271</v>
      </c>
      <c r="N16" s="27" t="s">
        <v>76</v>
      </c>
    </row>
    <row r="17" spans="1:14" ht="22.5">
      <c r="A17" s="18" t="s">
        <v>78</v>
      </c>
      <c r="B17" s="39">
        <v>43110</v>
      </c>
      <c r="C17" s="23" t="s">
        <v>79</v>
      </c>
      <c r="D17" s="24" t="s">
        <v>26</v>
      </c>
      <c r="E17" s="21" t="s">
        <v>19</v>
      </c>
      <c r="F17" s="24" t="s">
        <v>82</v>
      </c>
      <c r="G17" s="24" t="s">
        <v>80</v>
      </c>
      <c r="H17" s="25" t="s">
        <v>87</v>
      </c>
      <c r="I17" s="59">
        <v>330</v>
      </c>
      <c r="J17" s="35">
        <v>43110</v>
      </c>
      <c r="K17" s="35">
        <v>43111</v>
      </c>
      <c r="L17" s="26">
        <v>330</v>
      </c>
      <c r="M17" s="37" t="s">
        <v>272</v>
      </c>
      <c r="N17" s="24" t="s">
        <v>81</v>
      </c>
    </row>
    <row r="18" spans="1:14" ht="22.5">
      <c r="A18" s="23" t="s">
        <v>83</v>
      </c>
      <c r="B18" s="39">
        <v>43110</v>
      </c>
      <c r="C18" s="18" t="s">
        <v>84</v>
      </c>
      <c r="D18" s="27" t="s">
        <v>18</v>
      </c>
      <c r="E18" s="22" t="s">
        <v>19</v>
      </c>
      <c r="F18" s="24" t="s">
        <v>85</v>
      </c>
      <c r="G18" s="24" t="s">
        <v>86</v>
      </c>
      <c r="H18" s="25" t="s">
        <v>88</v>
      </c>
      <c r="I18" s="59">
        <v>9145</v>
      </c>
      <c r="J18" s="35">
        <v>43116</v>
      </c>
      <c r="K18" s="35">
        <v>43196</v>
      </c>
      <c r="L18" s="26">
        <f>(3834/2)+3255+3317+234</f>
        <v>8723</v>
      </c>
      <c r="M18" s="37" t="s">
        <v>273</v>
      </c>
      <c r="N18" s="24" t="s">
        <v>89</v>
      </c>
    </row>
    <row r="19" spans="1:14" s="61" customFormat="1" ht="22.5">
      <c r="A19" s="36" t="s">
        <v>90</v>
      </c>
      <c r="B19" s="39">
        <v>43111</v>
      </c>
      <c r="C19" s="36" t="s">
        <v>91</v>
      </c>
      <c r="D19" s="27" t="s">
        <v>18</v>
      </c>
      <c r="E19" s="22" t="s">
        <v>19</v>
      </c>
      <c r="F19" s="27"/>
      <c r="G19" s="27" t="s">
        <v>92</v>
      </c>
      <c r="H19" s="32" t="s">
        <v>93</v>
      </c>
      <c r="I19" s="60">
        <v>1750</v>
      </c>
      <c r="J19" s="38">
        <v>43040</v>
      </c>
      <c r="K19" s="38">
        <v>43190</v>
      </c>
      <c r="L19" s="60">
        <f>350+350+80+350+350+350</f>
        <v>1830</v>
      </c>
      <c r="M19" s="37" t="s">
        <v>717</v>
      </c>
      <c r="N19" s="27" t="s">
        <v>500</v>
      </c>
    </row>
    <row r="20" spans="1:14" s="61" customFormat="1" ht="22.5">
      <c r="A20" s="36" t="s">
        <v>94</v>
      </c>
      <c r="B20" s="39">
        <v>43111</v>
      </c>
      <c r="C20" s="36" t="s">
        <v>95</v>
      </c>
      <c r="D20" s="27" t="s">
        <v>18</v>
      </c>
      <c r="E20" s="22" t="s">
        <v>19</v>
      </c>
      <c r="F20" s="27"/>
      <c r="G20" s="27" t="s">
        <v>92</v>
      </c>
      <c r="H20" s="32" t="s">
        <v>93</v>
      </c>
      <c r="I20" s="60">
        <v>5000</v>
      </c>
      <c r="J20" s="38">
        <v>43040</v>
      </c>
      <c r="K20" s="38">
        <v>43190</v>
      </c>
      <c r="L20" s="60">
        <f>1000+1000+1000+1000+1000</f>
        <v>5000</v>
      </c>
      <c r="M20" s="37" t="s">
        <v>274</v>
      </c>
      <c r="N20" s="27" t="s">
        <v>96</v>
      </c>
    </row>
    <row r="21" spans="1:14" ht="22.5">
      <c r="A21" s="29" t="s">
        <v>97</v>
      </c>
      <c r="B21" s="39">
        <v>43112</v>
      </c>
      <c r="C21" s="29" t="s">
        <v>98</v>
      </c>
      <c r="D21" s="24" t="s">
        <v>41</v>
      </c>
      <c r="E21" s="22" t="s">
        <v>19</v>
      </c>
      <c r="F21" s="24"/>
      <c r="G21" s="24" t="s">
        <v>99</v>
      </c>
      <c r="H21" s="30" t="s">
        <v>100</v>
      </c>
      <c r="I21" s="59">
        <v>940</v>
      </c>
      <c r="J21" s="35">
        <v>43115</v>
      </c>
      <c r="K21" s="35">
        <v>43120</v>
      </c>
      <c r="L21" s="26">
        <v>740</v>
      </c>
      <c r="M21" s="37" t="s">
        <v>275</v>
      </c>
      <c r="N21" s="24" t="s">
        <v>101</v>
      </c>
    </row>
    <row r="22" spans="1:14" s="61" customFormat="1" ht="22.5">
      <c r="A22" s="36" t="s">
        <v>102</v>
      </c>
      <c r="B22" s="39">
        <v>43112</v>
      </c>
      <c r="C22" s="36" t="s">
        <v>103</v>
      </c>
      <c r="D22" s="27" t="s">
        <v>26</v>
      </c>
      <c r="E22" s="22" t="s">
        <v>19</v>
      </c>
      <c r="F22" s="27"/>
      <c r="G22" s="27" t="s">
        <v>104</v>
      </c>
      <c r="H22" s="32" t="s">
        <v>105</v>
      </c>
      <c r="I22" s="60">
        <v>3500</v>
      </c>
      <c r="J22" s="38">
        <v>43101</v>
      </c>
      <c r="K22" s="38">
        <v>43465</v>
      </c>
      <c r="L22" s="37">
        <f>561.62+216.51+101.55+694.4+712.79+120.06+167.27+103.86+502.72</f>
        <v>3180.7799999999997</v>
      </c>
      <c r="M22" s="37" t="s">
        <v>276</v>
      </c>
      <c r="N22" s="27" t="s">
        <v>352</v>
      </c>
    </row>
    <row r="23" spans="1:14" ht="22.5">
      <c r="A23" s="29" t="s">
        <v>106</v>
      </c>
      <c r="B23" s="39">
        <v>43112</v>
      </c>
      <c r="C23" s="29" t="s">
        <v>107</v>
      </c>
      <c r="D23" s="24" t="s">
        <v>26</v>
      </c>
      <c r="E23" s="21" t="s">
        <v>19</v>
      </c>
      <c r="F23" s="24"/>
      <c r="G23" s="24" t="s">
        <v>108</v>
      </c>
      <c r="H23" s="25" t="s">
        <v>109</v>
      </c>
      <c r="I23" s="59">
        <v>150</v>
      </c>
      <c r="J23" s="35">
        <v>43120</v>
      </c>
      <c r="K23" s="35">
        <v>43120</v>
      </c>
      <c r="L23" s="26">
        <v>150</v>
      </c>
      <c r="M23" s="37" t="s">
        <v>277</v>
      </c>
      <c r="N23" s="24" t="s">
        <v>110</v>
      </c>
    </row>
    <row r="24" spans="1:14" ht="27" customHeight="1">
      <c r="A24" s="18" t="s">
        <v>111</v>
      </c>
      <c r="B24" s="34">
        <v>43115</v>
      </c>
      <c r="C24" s="18" t="s">
        <v>112</v>
      </c>
      <c r="D24" s="24" t="s">
        <v>26</v>
      </c>
      <c r="E24" s="21" t="s">
        <v>19</v>
      </c>
      <c r="F24" s="24" t="s">
        <v>203</v>
      </c>
      <c r="G24" s="29" t="s">
        <v>204</v>
      </c>
      <c r="H24" s="49" t="s">
        <v>205</v>
      </c>
      <c r="I24" s="59">
        <v>710</v>
      </c>
      <c r="J24" s="35">
        <v>43115</v>
      </c>
      <c r="K24" s="35">
        <v>43465</v>
      </c>
      <c r="L24" s="26">
        <f>360</f>
        <v>360</v>
      </c>
      <c r="M24" s="37" t="s">
        <v>718</v>
      </c>
      <c r="N24" s="24" t="s">
        <v>206</v>
      </c>
    </row>
    <row r="25" spans="1:14" ht="20.25" customHeight="1">
      <c r="A25" s="29" t="s">
        <v>113</v>
      </c>
      <c r="B25" s="34">
        <v>43115</v>
      </c>
      <c r="C25" s="18" t="s">
        <v>114</v>
      </c>
      <c r="D25" s="24" t="s">
        <v>26</v>
      </c>
      <c r="E25" s="21" t="s">
        <v>19</v>
      </c>
      <c r="F25" s="24" t="s">
        <v>118</v>
      </c>
      <c r="G25" s="24" t="s">
        <v>115</v>
      </c>
      <c r="H25" s="25" t="s">
        <v>116</v>
      </c>
      <c r="I25" s="59">
        <v>960</v>
      </c>
      <c r="J25" s="35">
        <v>43115</v>
      </c>
      <c r="K25" s="35">
        <v>43133</v>
      </c>
      <c r="L25" s="26">
        <v>960</v>
      </c>
      <c r="M25" s="37" t="s">
        <v>278</v>
      </c>
      <c r="N25" s="24" t="s">
        <v>117</v>
      </c>
    </row>
    <row r="26" spans="1:14" ht="22.5">
      <c r="A26" s="29" t="s">
        <v>119</v>
      </c>
      <c r="B26" s="34">
        <v>43116</v>
      </c>
      <c r="C26" s="29" t="s">
        <v>120</v>
      </c>
      <c r="D26" s="24" t="s">
        <v>26</v>
      </c>
      <c r="E26" s="21" t="s">
        <v>19</v>
      </c>
      <c r="F26" s="24"/>
      <c r="G26" s="24" t="s">
        <v>121</v>
      </c>
      <c r="H26" s="25" t="s">
        <v>122</v>
      </c>
      <c r="I26" s="59">
        <v>920</v>
      </c>
      <c r="J26" s="35">
        <v>43116</v>
      </c>
      <c r="K26" s="35">
        <v>43116</v>
      </c>
      <c r="L26" s="26">
        <v>920</v>
      </c>
      <c r="M26" s="37" t="s">
        <v>279</v>
      </c>
      <c r="N26" s="24" t="s">
        <v>123</v>
      </c>
    </row>
    <row r="27" spans="1:14" ht="22.5">
      <c r="A27" s="29" t="s">
        <v>124</v>
      </c>
      <c r="B27" s="34">
        <v>43116</v>
      </c>
      <c r="C27" s="29" t="s">
        <v>125</v>
      </c>
      <c r="D27" s="24" t="s">
        <v>41</v>
      </c>
      <c r="E27" s="22" t="s">
        <v>19</v>
      </c>
      <c r="F27" s="24"/>
      <c r="G27" s="24" t="s">
        <v>126</v>
      </c>
      <c r="H27" s="30" t="s">
        <v>127</v>
      </c>
      <c r="I27" s="59">
        <v>1163.76</v>
      </c>
      <c r="J27" s="35">
        <v>43054</v>
      </c>
      <c r="K27" s="35">
        <v>43055</v>
      </c>
      <c r="L27" s="26">
        <v>1163.76</v>
      </c>
      <c r="M27" s="37" t="s">
        <v>280</v>
      </c>
      <c r="N27" s="24" t="s">
        <v>128</v>
      </c>
    </row>
    <row r="28" spans="1:14" s="61" customFormat="1" ht="22.5">
      <c r="A28" s="36" t="s">
        <v>129</v>
      </c>
      <c r="B28" s="39">
        <v>43117</v>
      </c>
      <c r="C28" s="36" t="s">
        <v>130</v>
      </c>
      <c r="D28" s="27" t="s">
        <v>18</v>
      </c>
      <c r="E28" s="22" t="s">
        <v>19</v>
      </c>
      <c r="F28" s="27"/>
      <c r="G28" s="27" t="s">
        <v>131</v>
      </c>
      <c r="H28" s="32" t="s">
        <v>132</v>
      </c>
      <c r="I28" s="60">
        <v>7832</v>
      </c>
      <c r="J28" s="38">
        <v>43101</v>
      </c>
      <c r="K28" s="38">
        <v>43465</v>
      </c>
      <c r="L28" s="37">
        <v>7832</v>
      </c>
      <c r="M28" s="37" t="s">
        <v>281</v>
      </c>
      <c r="N28" s="27" t="s">
        <v>133</v>
      </c>
    </row>
    <row r="29" spans="1:14" ht="33.75">
      <c r="A29" s="36" t="s">
        <v>134</v>
      </c>
      <c r="B29" s="39">
        <v>43117</v>
      </c>
      <c r="C29" s="36" t="s">
        <v>135</v>
      </c>
      <c r="D29" s="27" t="s">
        <v>41</v>
      </c>
      <c r="E29" s="22" t="s">
        <v>19</v>
      </c>
      <c r="F29" s="27"/>
      <c r="G29" s="27" t="s">
        <v>136</v>
      </c>
      <c r="H29" s="32" t="s">
        <v>137</v>
      </c>
      <c r="I29" s="60">
        <v>120</v>
      </c>
      <c r="J29" s="38">
        <v>43117</v>
      </c>
      <c r="K29" s="38">
        <v>43122</v>
      </c>
      <c r="L29" s="37">
        <v>120</v>
      </c>
      <c r="M29" s="37" t="s">
        <v>282</v>
      </c>
      <c r="N29" s="27" t="s">
        <v>138</v>
      </c>
    </row>
    <row r="30" spans="1:14" s="61" customFormat="1" ht="22.5">
      <c r="A30" s="36" t="s">
        <v>141</v>
      </c>
      <c r="B30" s="39">
        <v>43118</v>
      </c>
      <c r="C30" s="43" t="s">
        <v>139</v>
      </c>
      <c r="D30" s="27" t="s">
        <v>18</v>
      </c>
      <c r="E30" s="22" t="s">
        <v>19</v>
      </c>
      <c r="F30" s="27"/>
      <c r="G30" s="27" t="s">
        <v>140</v>
      </c>
      <c r="H30" s="57">
        <v>11806321003</v>
      </c>
      <c r="I30" s="60">
        <v>3000</v>
      </c>
      <c r="J30" s="38">
        <v>43101</v>
      </c>
      <c r="K30" s="38">
        <v>43465</v>
      </c>
      <c r="L30" s="37">
        <f>125+250+250+250+250+250</f>
        <v>1375</v>
      </c>
      <c r="M30" s="37" t="s">
        <v>283</v>
      </c>
      <c r="N30" s="27" t="s">
        <v>353</v>
      </c>
    </row>
    <row r="31" spans="1:14" ht="22.5">
      <c r="A31" s="29" t="s">
        <v>145</v>
      </c>
      <c r="B31" s="34">
        <v>43122</v>
      </c>
      <c r="C31" s="29" t="s">
        <v>146</v>
      </c>
      <c r="D31" s="24" t="s">
        <v>41</v>
      </c>
      <c r="E31" s="22" t="s">
        <v>19</v>
      </c>
      <c r="F31" s="24" t="s">
        <v>150</v>
      </c>
      <c r="G31" s="24" t="s">
        <v>147</v>
      </c>
      <c r="H31" s="25" t="s">
        <v>148</v>
      </c>
      <c r="I31" s="59">
        <v>3722</v>
      </c>
      <c r="J31" s="35">
        <v>43125</v>
      </c>
      <c r="K31" s="35">
        <v>43132</v>
      </c>
      <c r="L31" s="26">
        <f>3800</f>
        <v>3800</v>
      </c>
      <c r="M31" s="37" t="s">
        <v>284</v>
      </c>
      <c r="N31" s="24" t="s">
        <v>149</v>
      </c>
    </row>
    <row r="32" spans="1:14" ht="22.5">
      <c r="A32" s="23" t="s">
        <v>151</v>
      </c>
      <c r="B32" s="34">
        <v>43123</v>
      </c>
      <c r="C32" s="18" t="s">
        <v>152</v>
      </c>
      <c r="D32" s="24" t="s">
        <v>41</v>
      </c>
      <c r="E32" s="22" t="s">
        <v>19</v>
      </c>
      <c r="F32" s="24"/>
      <c r="G32" s="24" t="s">
        <v>153</v>
      </c>
      <c r="H32" s="28">
        <v>12899760156</v>
      </c>
      <c r="I32" s="59">
        <v>5750</v>
      </c>
      <c r="J32" s="35">
        <v>43123</v>
      </c>
      <c r="K32" s="35">
        <v>43131</v>
      </c>
      <c r="L32" s="26">
        <v>5750</v>
      </c>
      <c r="M32" s="37" t="s">
        <v>285</v>
      </c>
      <c r="N32" s="24" t="s">
        <v>154</v>
      </c>
    </row>
    <row r="33" spans="1:14" s="61" customFormat="1" ht="22.5">
      <c r="A33" s="36" t="s">
        <v>155</v>
      </c>
      <c r="B33" s="39">
        <v>43123</v>
      </c>
      <c r="C33" s="36" t="s">
        <v>156</v>
      </c>
      <c r="D33" s="27" t="s">
        <v>18</v>
      </c>
      <c r="E33" s="22" t="s">
        <v>19</v>
      </c>
      <c r="F33" s="36"/>
      <c r="G33" s="27" t="s">
        <v>157</v>
      </c>
      <c r="H33" s="32" t="s">
        <v>158</v>
      </c>
      <c r="I33" s="60">
        <v>3200</v>
      </c>
      <c r="J33" s="38">
        <v>43040</v>
      </c>
      <c r="K33" s="38">
        <v>43220</v>
      </c>
      <c r="L33" s="37">
        <f>1100+120+270+220+900</f>
        <v>2610</v>
      </c>
      <c r="M33" s="37" t="s">
        <v>286</v>
      </c>
      <c r="N33" s="27" t="s">
        <v>256</v>
      </c>
    </row>
    <row r="34" spans="1:14" s="61" customFormat="1" ht="22.5">
      <c r="A34" s="36" t="s">
        <v>159</v>
      </c>
      <c r="B34" s="39">
        <v>43124</v>
      </c>
      <c r="C34" s="36" t="s">
        <v>160</v>
      </c>
      <c r="D34" s="27" t="s">
        <v>18</v>
      </c>
      <c r="E34" s="22" t="s">
        <v>19</v>
      </c>
      <c r="F34" s="36"/>
      <c r="G34" s="27" t="s">
        <v>161</v>
      </c>
      <c r="H34" s="32" t="s">
        <v>162</v>
      </c>
      <c r="I34" s="60">
        <v>1750</v>
      </c>
      <c r="J34" s="38">
        <v>43129</v>
      </c>
      <c r="K34" s="38">
        <v>43220</v>
      </c>
      <c r="L34" s="37">
        <v>1750</v>
      </c>
      <c r="M34" s="37" t="s">
        <v>287</v>
      </c>
      <c r="N34" s="27" t="s">
        <v>163</v>
      </c>
    </row>
    <row r="35" spans="1:14" ht="33.75">
      <c r="A35" s="36" t="s">
        <v>164</v>
      </c>
      <c r="B35" s="39">
        <v>43124</v>
      </c>
      <c r="C35" s="36" t="s">
        <v>165</v>
      </c>
      <c r="D35" s="27" t="s">
        <v>41</v>
      </c>
      <c r="E35" s="22" t="s">
        <v>19</v>
      </c>
      <c r="F35" s="47" t="s">
        <v>168</v>
      </c>
      <c r="G35" s="27" t="s">
        <v>243</v>
      </c>
      <c r="H35" s="48" t="s">
        <v>166</v>
      </c>
      <c r="I35" s="60">
        <v>3560</v>
      </c>
      <c r="J35" s="38">
        <v>43123</v>
      </c>
      <c r="K35" s="38">
        <v>43146</v>
      </c>
      <c r="L35" s="37">
        <v>3560</v>
      </c>
      <c r="M35" s="37" t="s">
        <v>288</v>
      </c>
      <c r="N35" s="27" t="s">
        <v>167</v>
      </c>
    </row>
    <row r="36" spans="1:14" ht="22.5">
      <c r="A36" s="29" t="s">
        <v>169</v>
      </c>
      <c r="B36" s="39">
        <v>43124</v>
      </c>
      <c r="C36" s="29" t="s">
        <v>170</v>
      </c>
      <c r="D36" s="24" t="s">
        <v>26</v>
      </c>
      <c r="E36" s="21" t="s">
        <v>19</v>
      </c>
      <c r="F36" s="24"/>
      <c r="G36" s="24" t="s">
        <v>242</v>
      </c>
      <c r="H36" s="25" t="s">
        <v>171</v>
      </c>
      <c r="I36" s="59">
        <v>1086.67</v>
      </c>
      <c r="J36" s="35">
        <v>43123</v>
      </c>
      <c r="K36" s="35">
        <v>43140</v>
      </c>
      <c r="L36" s="26">
        <v>1086.67</v>
      </c>
      <c r="M36" s="37" t="s">
        <v>289</v>
      </c>
      <c r="N36" s="24" t="s">
        <v>172</v>
      </c>
    </row>
    <row r="37" spans="1:14" s="61" customFormat="1" ht="22.5">
      <c r="A37" s="36" t="s">
        <v>173</v>
      </c>
      <c r="B37" s="39">
        <v>43125</v>
      </c>
      <c r="C37" s="36" t="s">
        <v>174</v>
      </c>
      <c r="D37" s="27" t="s">
        <v>18</v>
      </c>
      <c r="E37" s="27" t="s">
        <v>175</v>
      </c>
      <c r="F37" s="27"/>
      <c r="G37" s="78" t="s">
        <v>241</v>
      </c>
      <c r="H37" s="71" t="s">
        <v>176</v>
      </c>
      <c r="I37" s="60">
        <v>6000</v>
      </c>
      <c r="J37" s="38">
        <v>43060</v>
      </c>
      <c r="K37" s="38">
        <v>43220</v>
      </c>
      <c r="L37" s="37">
        <f>945.29+288+682.26+261+885.54+261+807.97+1079.06+1020.86</f>
        <v>6230.9800000000005</v>
      </c>
      <c r="M37" s="37" t="s">
        <v>290</v>
      </c>
      <c r="N37" s="27" t="s">
        <v>177</v>
      </c>
    </row>
    <row r="38" spans="1:14" ht="22.5">
      <c r="A38" s="29" t="s">
        <v>180</v>
      </c>
      <c r="B38" s="34">
        <v>43130</v>
      </c>
      <c r="C38" s="29" t="s">
        <v>181</v>
      </c>
      <c r="D38" s="24" t="s">
        <v>26</v>
      </c>
      <c r="E38" s="21" t="s">
        <v>19</v>
      </c>
      <c r="F38" s="24"/>
      <c r="G38" s="24" t="s">
        <v>182</v>
      </c>
      <c r="H38" s="25" t="s">
        <v>183</v>
      </c>
      <c r="I38" s="59">
        <v>500</v>
      </c>
      <c r="J38" s="35">
        <v>43132</v>
      </c>
      <c r="K38" s="35">
        <v>43159</v>
      </c>
      <c r="L38" s="26">
        <v>500</v>
      </c>
      <c r="M38" s="37" t="s">
        <v>291</v>
      </c>
      <c r="N38" s="24" t="s">
        <v>184</v>
      </c>
    </row>
    <row r="39" spans="1:14" s="61" customFormat="1" ht="22.5">
      <c r="A39" s="36" t="s">
        <v>185</v>
      </c>
      <c r="B39" s="39">
        <v>43130</v>
      </c>
      <c r="C39" s="27" t="s">
        <v>186</v>
      </c>
      <c r="D39" s="27" t="s">
        <v>18</v>
      </c>
      <c r="E39" s="22" t="s">
        <v>19</v>
      </c>
      <c r="F39" s="27"/>
      <c r="G39" s="27" t="s">
        <v>187</v>
      </c>
      <c r="H39" s="54" t="s">
        <v>188</v>
      </c>
      <c r="I39" s="60">
        <v>24000</v>
      </c>
      <c r="J39" s="38">
        <v>43040</v>
      </c>
      <c r="K39" s="38">
        <v>43281</v>
      </c>
      <c r="L39" s="37">
        <f>2916.15+2661.61+2272.93+2873.41+2611.68</f>
        <v>13335.78</v>
      </c>
      <c r="M39" s="37" t="s">
        <v>190</v>
      </c>
      <c r="N39" s="27" t="s">
        <v>189</v>
      </c>
    </row>
    <row r="40" spans="1:14" s="61" customFormat="1" ht="22.5">
      <c r="A40" s="36" t="s">
        <v>192</v>
      </c>
      <c r="B40" s="39">
        <v>43132</v>
      </c>
      <c r="C40" s="42" t="s">
        <v>196</v>
      </c>
      <c r="D40" s="27" t="s">
        <v>18</v>
      </c>
      <c r="E40" s="22" t="s">
        <v>19</v>
      </c>
      <c r="F40" s="27"/>
      <c r="G40" s="27" t="s">
        <v>193</v>
      </c>
      <c r="H40" s="32" t="s">
        <v>194</v>
      </c>
      <c r="I40" s="60">
        <v>520</v>
      </c>
      <c r="J40" s="38">
        <v>43101</v>
      </c>
      <c r="K40" s="38">
        <v>43220</v>
      </c>
      <c r="L40" s="37">
        <f>542.8</f>
        <v>542.79999999999995</v>
      </c>
      <c r="M40" s="37" t="s">
        <v>292</v>
      </c>
      <c r="N40" s="27" t="s">
        <v>195</v>
      </c>
    </row>
    <row r="41" spans="1:14" ht="22.5">
      <c r="A41" s="36" t="s">
        <v>197</v>
      </c>
      <c r="B41" s="39">
        <v>43132</v>
      </c>
      <c r="C41" s="36" t="s">
        <v>198</v>
      </c>
      <c r="D41" s="27" t="s">
        <v>41</v>
      </c>
      <c r="E41" s="22" t="s">
        <v>19</v>
      </c>
      <c r="F41" s="27"/>
      <c r="G41" s="27" t="s">
        <v>199</v>
      </c>
      <c r="H41" s="32" t="s">
        <v>200</v>
      </c>
      <c r="I41" s="60">
        <v>930</v>
      </c>
      <c r="J41" s="38">
        <v>43143</v>
      </c>
      <c r="K41" s="38">
        <v>43144</v>
      </c>
      <c r="L41" s="37">
        <f>780</f>
        <v>780</v>
      </c>
      <c r="M41" s="37" t="s">
        <v>293</v>
      </c>
      <c r="N41" s="27" t="s">
        <v>201</v>
      </c>
    </row>
    <row r="42" spans="1:14" s="61" customFormat="1" ht="33.75">
      <c r="A42" s="36" t="s">
        <v>207</v>
      </c>
      <c r="B42" s="39">
        <v>43137</v>
      </c>
      <c r="C42" s="36" t="s">
        <v>208</v>
      </c>
      <c r="D42" s="27" t="s">
        <v>26</v>
      </c>
      <c r="E42" s="22" t="s">
        <v>19</v>
      </c>
      <c r="F42" s="27" t="s">
        <v>209</v>
      </c>
      <c r="G42" s="36" t="s">
        <v>210</v>
      </c>
      <c r="H42" s="32" t="s">
        <v>202</v>
      </c>
      <c r="I42" s="60">
        <v>520</v>
      </c>
      <c r="J42" s="38">
        <v>43143</v>
      </c>
      <c r="K42" s="38">
        <v>43312</v>
      </c>
      <c r="L42" s="37">
        <f>160+140+219.9</f>
        <v>519.9</v>
      </c>
      <c r="M42" s="37" t="s">
        <v>1218</v>
      </c>
      <c r="N42" s="27" t="s">
        <v>703</v>
      </c>
    </row>
    <row r="43" spans="1:14" ht="22.5">
      <c r="A43" s="36" t="s">
        <v>211</v>
      </c>
      <c r="B43" s="39">
        <v>43137</v>
      </c>
      <c r="C43" s="36" t="s">
        <v>212</v>
      </c>
      <c r="D43" s="27" t="s">
        <v>41</v>
      </c>
      <c r="E43" s="22" t="s">
        <v>19</v>
      </c>
      <c r="F43" s="27"/>
      <c r="G43" s="27" t="s">
        <v>213</v>
      </c>
      <c r="H43" s="32" t="s">
        <v>214</v>
      </c>
      <c r="I43" s="60">
        <v>125</v>
      </c>
      <c r="J43" s="38">
        <v>43070</v>
      </c>
      <c r="K43" s="38">
        <v>43070</v>
      </c>
      <c r="L43" s="37">
        <v>125</v>
      </c>
      <c r="M43" s="37" t="s">
        <v>294</v>
      </c>
      <c r="N43" s="27" t="s">
        <v>215</v>
      </c>
    </row>
    <row r="44" spans="1:14" ht="22.5">
      <c r="A44" s="29" t="s">
        <v>218</v>
      </c>
      <c r="B44" s="34">
        <v>43139</v>
      </c>
      <c r="C44" s="29" t="s">
        <v>219</v>
      </c>
      <c r="D44" s="24" t="s">
        <v>26</v>
      </c>
      <c r="E44" s="21" t="s">
        <v>19</v>
      </c>
      <c r="F44" s="24"/>
      <c r="G44" s="27" t="s">
        <v>220</v>
      </c>
      <c r="H44" s="48" t="s">
        <v>221</v>
      </c>
      <c r="I44" s="59">
        <v>66.3</v>
      </c>
      <c r="J44" s="35">
        <v>43137</v>
      </c>
      <c r="K44" s="35">
        <v>43142</v>
      </c>
      <c r="L44" s="26"/>
      <c r="M44" s="37" t="s">
        <v>295</v>
      </c>
      <c r="N44" s="24" t="s">
        <v>222</v>
      </c>
    </row>
    <row r="45" spans="1:14" ht="22.5">
      <c r="A45" s="29" t="s">
        <v>223</v>
      </c>
      <c r="B45" s="34">
        <v>43139</v>
      </c>
      <c r="C45" s="29" t="s">
        <v>224</v>
      </c>
      <c r="D45" s="24" t="s">
        <v>26</v>
      </c>
      <c r="E45" s="21" t="s">
        <v>19</v>
      </c>
      <c r="F45" s="24"/>
      <c r="G45" s="29" t="s">
        <v>225</v>
      </c>
      <c r="H45" s="30" t="s">
        <v>226</v>
      </c>
      <c r="I45" s="59">
        <v>373.1</v>
      </c>
      <c r="J45" s="35">
        <v>43137</v>
      </c>
      <c r="K45" s="35">
        <v>43143</v>
      </c>
      <c r="L45" s="26">
        <v>374.69</v>
      </c>
      <c r="M45" s="37" t="s">
        <v>296</v>
      </c>
      <c r="N45" s="24" t="s">
        <v>232</v>
      </c>
    </row>
    <row r="46" spans="1:14" ht="22.5">
      <c r="A46" s="50" t="s">
        <v>234</v>
      </c>
      <c r="B46" s="34">
        <v>43139</v>
      </c>
      <c r="C46" s="50" t="s">
        <v>235</v>
      </c>
      <c r="D46" s="24" t="s">
        <v>26</v>
      </c>
      <c r="E46" s="21" t="s">
        <v>19</v>
      </c>
      <c r="F46" s="24"/>
      <c r="G46" s="24" t="s">
        <v>240</v>
      </c>
      <c r="H46" s="49" t="s">
        <v>236</v>
      </c>
      <c r="I46" s="59">
        <v>1248</v>
      </c>
      <c r="J46" s="35">
        <v>43138</v>
      </c>
      <c r="K46" s="35">
        <v>43153</v>
      </c>
      <c r="L46" s="26">
        <v>1342</v>
      </c>
      <c r="M46" s="37" t="s">
        <v>297</v>
      </c>
      <c r="N46" s="24" t="s">
        <v>233</v>
      </c>
    </row>
    <row r="47" spans="1:14" s="61" customFormat="1" ht="33.75">
      <c r="A47" s="73" t="s">
        <v>216</v>
      </c>
      <c r="B47" s="106">
        <v>43139</v>
      </c>
      <c r="C47" s="73" t="s">
        <v>239</v>
      </c>
      <c r="D47" s="69" t="s">
        <v>18</v>
      </c>
      <c r="E47" s="70" t="s">
        <v>19</v>
      </c>
      <c r="F47" s="69"/>
      <c r="G47" s="69" t="s">
        <v>217</v>
      </c>
      <c r="H47" s="74" t="s">
        <v>93</v>
      </c>
      <c r="I47" s="75">
        <v>1070</v>
      </c>
      <c r="J47" s="76">
        <v>43101</v>
      </c>
      <c r="K47" s="76">
        <v>43220</v>
      </c>
      <c r="L47" s="77">
        <f>700+100+120+70+330</f>
        <v>1320</v>
      </c>
      <c r="M47" s="77" t="s">
        <v>719</v>
      </c>
      <c r="N47" s="69" t="s">
        <v>681</v>
      </c>
    </row>
    <row r="48" spans="1:14" s="24" customFormat="1" ht="33.75">
      <c r="A48" s="23" t="s">
        <v>227</v>
      </c>
      <c r="B48" s="39">
        <v>43139</v>
      </c>
      <c r="C48" s="18" t="s">
        <v>228</v>
      </c>
      <c r="D48" s="24" t="s">
        <v>26</v>
      </c>
      <c r="E48" s="21" t="s">
        <v>237</v>
      </c>
      <c r="F48" s="24" t="s">
        <v>238</v>
      </c>
      <c r="G48" s="24" t="s">
        <v>229</v>
      </c>
      <c r="H48" s="25" t="s">
        <v>230</v>
      </c>
      <c r="I48" s="59">
        <v>98.32</v>
      </c>
      <c r="J48" s="35">
        <v>43139</v>
      </c>
      <c r="K48" s="35">
        <v>43167</v>
      </c>
      <c r="L48" s="26">
        <v>98.32</v>
      </c>
      <c r="M48" s="37" t="s">
        <v>298</v>
      </c>
      <c r="N48" s="24" t="s">
        <v>231</v>
      </c>
    </row>
    <row r="49" spans="1:14" s="61" customFormat="1" ht="22.5">
      <c r="A49" s="36" t="s">
        <v>245</v>
      </c>
      <c r="B49" s="39">
        <v>43140</v>
      </c>
      <c r="C49" s="36" t="s">
        <v>246</v>
      </c>
      <c r="D49" s="27" t="s">
        <v>18</v>
      </c>
      <c r="E49" s="22" t="s">
        <v>19</v>
      </c>
      <c r="F49" s="27"/>
      <c r="G49" s="27" t="s">
        <v>86</v>
      </c>
      <c r="H49" s="32" t="s">
        <v>88</v>
      </c>
      <c r="I49" s="60">
        <v>800</v>
      </c>
      <c r="J49" s="38">
        <v>43101</v>
      </c>
      <c r="K49" s="38">
        <v>43220</v>
      </c>
      <c r="L49" s="37">
        <f>200+200+200+200</f>
        <v>800</v>
      </c>
      <c r="M49" s="37" t="s">
        <v>299</v>
      </c>
      <c r="N49" s="27" t="s">
        <v>247</v>
      </c>
    </row>
    <row r="50" spans="1:14" ht="33.75">
      <c r="A50" s="36" t="s">
        <v>248</v>
      </c>
      <c r="B50" s="39">
        <v>43140</v>
      </c>
      <c r="C50" s="36" t="s">
        <v>249</v>
      </c>
      <c r="D50" s="27" t="s">
        <v>26</v>
      </c>
      <c r="E50" s="22" t="s">
        <v>237</v>
      </c>
      <c r="F50" s="27"/>
      <c r="G50" s="27" t="s">
        <v>250</v>
      </c>
      <c r="H50" s="32" t="s">
        <v>314</v>
      </c>
      <c r="I50" s="60">
        <v>25</v>
      </c>
      <c r="J50" s="38">
        <v>43139</v>
      </c>
      <c r="K50" s="38">
        <v>43167</v>
      </c>
      <c r="L50" s="37"/>
      <c r="M50" s="37" t="s">
        <v>354</v>
      </c>
      <c r="N50" s="27" t="s">
        <v>251</v>
      </c>
    </row>
    <row r="51" spans="1:14" ht="22.5">
      <c r="A51" s="51" t="s">
        <v>252</v>
      </c>
      <c r="B51" s="34">
        <v>43151</v>
      </c>
      <c r="C51" s="52" t="s">
        <v>253</v>
      </c>
      <c r="D51" s="27" t="s">
        <v>18</v>
      </c>
      <c r="E51" s="22" t="s">
        <v>19</v>
      </c>
      <c r="F51" s="24"/>
      <c r="G51" s="24" t="s">
        <v>254</v>
      </c>
      <c r="H51" s="53" t="s">
        <v>255</v>
      </c>
      <c r="I51" s="59">
        <v>640</v>
      </c>
      <c r="J51" s="35">
        <v>43154</v>
      </c>
      <c r="K51" s="35">
        <v>43159</v>
      </c>
      <c r="L51" s="26">
        <v>640</v>
      </c>
      <c r="M51" s="37" t="s">
        <v>413</v>
      </c>
      <c r="N51" s="24" t="s">
        <v>307</v>
      </c>
    </row>
    <row r="52" spans="1:14" s="61" customFormat="1" ht="22.5">
      <c r="A52" s="42" t="s">
        <v>257</v>
      </c>
      <c r="B52" s="39">
        <v>43152</v>
      </c>
      <c r="C52" s="42" t="s">
        <v>258</v>
      </c>
      <c r="D52" s="27" t="s">
        <v>18</v>
      </c>
      <c r="E52" s="22" t="s">
        <v>19</v>
      </c>
      <c r="F52" s="27"/>
      <c r="G52" s="27" t="s">
        <v>259</v>
      </c>
      <c r="H52" s="48" t="s">
        <v>260</v>
      </c>
      <c r="I52" s="60">
        <v>4000</v>
      </c>
      <c r="J52" s="38">
        <v>43101</v>
      </c>
      <c r="K52" s="38">
        <v>43465</v>
      </c>
      <c r="L52" s="37">
        <v>4000</v>
      </c>
      <c r="M52" s="37" t="s">
        <v>300</v>
      </c>
      <c r="N52" s="27" t="s">
        <v>261</v>
      </c>
    </row>
    <row r="53" spans="1:14" s="61" customFormat="1" ht="22.5">
      <c r="A53" s="36" t="s">
        <v>262</v>
      </c>
      <c r="B53" s="39">
        <v>43152</v>
      </c>
      <c r="C53" s="36" t="s">
        <v>263</v>
      </c>
      <c r="D53" s="27" t="s">
        <v>18</v>
      </c>
      <c r="E53" s="22" t="s">
        <v>19</v>
      </c>
      <c r="F53" s="27"/>
      <c r="G53" s="27" t="s">
        <v>264</v>
      </c>
      <c r="H53" s="48" t="s">
        <v>265</v>
      </c>
      <c r="I53" s="60">
        <v>10000</v>
      </c>
      <c r="J53" s="38">
        <v>43061</v>
      </c>
      <c r="K53" s="38">
        <v>43465</v>
      </c>
      <c r="L53" s="37">
        <f>1456.46+1970.8+2510.64+2103.52+2425.66</f>
        <v>10467.08</v>
      </c>
      <c r="M53" s="37" t="s">
        <v>355</v>
      </c>
      <c r="N53" s="27" t="s">
        <v>266</v>
      </c>
    </row>
    <row r="54" spans="1:14" ht="22.5">
      <c r="A54" s="18" t="s">
        <v>302</v>
      </c>
      <c r="B54" s="34">
        <v>43157</v>
      </c>
      <c r="C54" s="23" t="s">
        <v>303</v>
      </c>
      <c r="D54" s="27" t="s">
        <v>18</v>
      </c>
      <c r="E54" s="22" t="s">
        <v>19</v>
      </c>
      <c r="F54" s="24"/>
      <c r="G54" s="24" t="s">
        <v>304</v>
      </c>
      <c r="H54" s="25" t="s">
        <v>305</v>
      </c>
      <c r="I54" s="59">
        <v>1445</v>
      </c>
      <c r="J54" s="35">
        <v>43160</v>
      </c>
      <c r="K54" s="35">
        <v>43174</v>
      </c>
      <c r="L54" s="26">
        <v>1318.2</v>
      </c>
      <c r="M54" s="26" t="s">
        <v>356</v>
      </c>
      <c r="N54" s="24" t="s">
        <v>306</v>
      </c>
    </row>
    <row r="55" spans="1:14" s="61" customFormat="1" ht="22.5">
      <c r="A55" s="36" t="s">
        <v>308</v>
      </c>
      <c r="B55" s="39">
        <v>43158</v>
      </c>
      <c r="C55" s="36" t="s">
        <v>309</v>
      </c>
      <c r="D55" s="27" t="s">
        <v>18</v>
      </c>
      <c r="E55" s="22" t="s">
        <v>19</v>
      </c>
      <c r="F55" s="27"/>
      <c r="G55" s="27" t="s">
        <v>157</v>
      </c>
      <c r="H55" s="32" t="s">
        <v>158</v>
      </c>
      <c r="I55" s="60">
        <v>480</v>
      </c>
      <c r="J55" s="38">
        <v>42998</v>
      </c>
      <c r="K55" s="38">
        <v>43465</v>
      </c>
      <c r="L55" s="37">
        <f>61+386.6</f>
        <v>447.6</v>
      </c>
      <c r="M55" s="37" t="s">
        <v>412</v>
      </c>
      <c r="N55" s="27" t="s">
        <v>331</v>
      </c>
    </row>
    <row r="56" spans="1:14" ht="22.5">
      <c r="A56" s="29" t="s">
        <v>310</v>
      </c>
      <c r="B56" s="34">
        <v>43161</v>
      </c>
      <c r="C56" s="18" t="s">
        <v>311</v>
      </c>
      <c r="D56" s="27" t="s">
        <v>18</v>
      </c>
      <c r="E56" s="22" t="s">
        <v>19</v>
      </c>
      <c r="F56" s="24"/>
      <c r="G56" s="24" t="s">
        <v>312</v>
      </c>
      <c r="H56" s="25" t="s">
        <v>313</v>
      </c>
      <c r="I56" s="59">
        <v>780</v>
      </c>
      <c r="J56" s="35">
        <v>43149</v>
      </c>
      <c r="K56" s="35">
        <v>43514</v>
      </c>
      <c r="L56" s="26">
        <v>775.06</v>
      </c>
      <c r="M56" s="26" t="s">
        <v>357</v>
      </c>
      <c r="N56" s="24" t="s">
        <v>329</v>
      </c>
    </row>
    <row r="57" spans="1:14" ht="22.5">
      <c r="A57" s="23" t="s">
        <v>315</v>
      </c>
      <c r="B57" s="34">
        <v>43164</v>
      </c>
      <c r="C57" s="23" t="s">
        <v>316</v>
      </c>
      <c r="D57" s="27" t="s">
        <v>18</v>
      </c>
      <c r="E57" s="22" t="s">
        <v>19</v>
      </c>
      <c r="F57" s="24"/>
      <c r="G57" s="24" t="s">
        <v>240</v>
      </c>
      <c r="H57" s="30" t="s">
        <v>236</v>
      </c>
      <c r="I57" s="59">
        <v>5400</v>
      </c>
      <c r="J57" s="35">
        <v>43101</v>
      </c>
      <c r="K57" s="35">
        <v>43465</v>
      </c>
      <c r="L57" s="37">
        <f>900+450+397+53+450+450+450+450+450+450+450</f>
        <v>4950</v>
      </c>
      <c r="M57" s="26" t="s">
        <v>358</v>
      </c>
      <c r="N57" s="24" t="s">
        <v>321</v>
      </c>
    </row>
    <row r="58" spans="1:14" ht="22.5">
      <c r="A58" s="29" t="s">
        <v>317</v>
      </c>
      <c r="B58" s="34">
        <v>43164</v>
      </c>
      <c r="C58" s="29" t="s">
        <v>318</v>
      </c>
      <c r="D58" s="27" t="s">
        <v>41</v>
      </c>
      <c r="E58" s="22" t="s">
        <v>19</v>
      </c>
      <c r="F58" s="24"/>
      <c r="G58" s="24" t="s">
        <v>319</v>
      </c>
      <c r="H58" s="25" t="s">
        <v>320</v>
      </c>
      <c r="I58" s="59">
        <v>840</v>
      </c>
      <c r="J58" s="35">
        <v>43166</v>
      </c>
      <c r="K58" s="35">
        <v>43174</v>
      </c>
      <c r="L58" s="26">
        <f>530.95+330</f>
        <v>860.95</v>
      </c>
      <c r="M58" s="26" t="s">
        <v>458</v>
      </c>
      <c r="N58" s="24" t="s">
        <v>411</v>
      </c>
    </row>
    <row r="59" spans="1:14" ht="22.5">
      <c r="A59" s="29" t="s">
        <v>322</v>
      </c>
      <c r="B59" s="34">
        <v>43164</v>
      </c>
      <c r="C59" s="29" t="s">
        <v>323</v>
      </c>
      <c r="D59" s="27" t="s">
        <v>41</v>
      </c>
      <c r="E59" s="22" t="s">
        <v>19</v>
      </c>
      <c r="F59" s="24"/>
      <c r="G59" s="27" t="s">
        <v>324</v>
      </c>
      <c r="H59" s="32" t="s">
        <v>325</v>
      </c>
      <c r="I59" s="59">
        <v>1060</v>
      </c>
      <c r="J59" s="35">
        <v>43172</v>
      </c>
      <c r="K59" s="35">
        <v>43190</v>
      </c>
      <c r="L59" s="26">
        <v>1060</v>
      </c>
      <c r="M59" s="26" t="s">
        <v>359</v>
      </c>
      <c r="N59" s="24" t="s">
        <v>326</v>
      </c>
    </row>
    <row r="60" spans="1:14" ht="22.5">
      <c r="A60" s="36" t="s">
        <v>327</v>
      </c>
      <c r="B60" s="39">
        <v>43167</v>
      </c>
      <c r="C60" s="36" t="s">
        <v>64</v>
      </c>
      <c r="D60" s="27" t="s">
        <v>18</v>
      </c>
      <c r="E60" s="22" t="s">
        <v>19</v>
      </c>
      <c r="F60" s="27"/>
      <c r="G60" s="27" t="s">
        <v>65</v>
      </c>
      <c r="H60" s="54" t="s">
        <v>66</v>
      </c>
      <c r="I60" s="60">
        <v>780</v>
      </c>
      <c r="J60" s="38">
        <v>43160</v>
      </c>
      <c r="K60" s="38">
        <v>43251</v>
      </c>
      <c r="L60" s="37">
        <f>260+260+260</f>
        <v>780</v>
      </c>
      <c r="M60" s="37" t="s">
        <v>360</v>
      </c>
      <c r="N60" s="27" t="s">
        <v>328</v>
      </c>
    </row>
    <row r="61" spans="1:14" ht="22.5">
      <c r="A61" s="29" t="s">
        <v>330</v>
      </c>
      <c r="B61" s="39">
        <v>43168</v>
      </c>
      <c r="C61" s="29" t="s">
        <v>403</v>
      </c>
      <c r="D61" s="27" t="s">
        <v>18</v>
      </c>
      <c r="E61" s="22" t="s">
        <v>19</v>
      </c>
      <c r="F61" s="24"/>
      <c r="G61" s="55" t="s">
        <v>50</v>
      </c>
      <c r="H61" s="32" t="s">
        <v>51</v>
      </c>
      <c r="I61" s="59">
        <v>150</v>
      </c>
      <c r="J61" s="35">
        <v>43150</v>
      </c>
      <c r="K61" s="35">
        <v>43185</v>
      </c>
      <c r="L61" s="26">
        <f>71.25+75</f>
        <v>146.25</v>
      </c>
      <c r="M61" s="26" t="s">
        <v>459</v>
      </c>
      <c r="N61" s="24" t="s">
        <v>410</v>
      </c>
    </row>
    <row r="62" spans="1:14" ht="22.5">
      <c r="A62" s="29" t="s">
        <v>332</v>
      </c>
      <c r="B62" s="39">
        <v>43168</v>
      </c>
      <c r="C62" s="29" t="s">
        <v>333</v>
      </c>
      <c r="D62" s="27" t="s">
        <v>18</v>
      </c>
      <c r="E62" s="22" t="s">
        <v>19</v>
      </c>
      <c r="F62" s="24"/>
      <c r="G62" s="24" t="s">
        <v>334</v>
      </c>
      <c r="H62" s="25" t="s">
        <v>335</v>
      </c>
      <c r="I62" s="59">
        <v>2970</v>
      </c>
      <c r="J62" s="35">
        <v>43101</v>
      </c>
      <c r="K62" s="35">
        <v>43465</v>
      </c>
      <c r="L62" s="26">
        <v>2970</v>
      </c>
      <c r="M62" s="26" t="s">
        <v>361</v>
      </c>
      <c r="N62" s="24" t="s">
        <v>338</v>
      </c>
    </row>
    <row r="63" spans="1:14" ht="22.5">
      <c r="A63" s="29" t="s">
        <v>336</v>
      </c>
      <c r="B63" s="34">
        <v>43173</v>
      </c>
      <c r="C63" s="29" t="s">
        <v>337</v>
      </c>
      <c r="D63" s="27" t="s">
        <v>41</v>
      </c>
      <c r="E63" s="22" t="s">
        <v>19</v>
      </c>
      <c r="F63" s="24"/>
      <c r="G63" s="24" t="s">
        <v>99</v>
      </c>
      <c r="H63" s="30" t="s">
        <v>100</v>
      </c>
      <c r="I63" s="59">
        <v>900</v>
      </c>
      <c r="J63" s="35">
        <v>43178</v>
      </c>
      <c r="K63" s="35">
        <v>43182</v>
      </c>
      <c r="L63" s="26">
        <v>900</v>
      </c>
      <c r="M63" s="26" t="s">
        <v>362</v>
      </c>
      <c r="N63" s="24" t="s">
        <v>339</v>
      </c>
    </row>
    <row r="64" spans="1:14" ht="22.5">
      <c r="A64" s="29" t="s">
        <v>340</v>
      </c>
      <c r="B64" s="34">
        <v>43173</v>
      </c>
      <c r="C64" s="29" t="s">
        <v>341</v>
      </c>
      <c r="D64" s="27" t="s">
        <v>18</v>
      </c>
      <c r="E64" s="22" t="s">
        <v>19</v>
      </c>
      <c r="F64" s="24"/>
      <c r="G64" s="27" t="s">
        <v>217</v>
      </c>
      <c r="H64" s="32" t="s">
        <v>93</v>
      </c>
      <c r="I64" s="59">
        <v>70</v>
      </c>
      <c r="J64" s="35">
        <v>43161</v>
      </c>
      <c r="K64" s="35">
        <v>43172</v>
      </c>
      <c r="L64" s="59">
        <v>70</v>
      </c>
      <c r="M64" s="26" t="s">
        <v>404</v>
      </c>
      <c r="N64" s="24" t="s">
        <v>342</v>
      </c>
    </row>
    <row r="65" spans="1:14" s="61" customFormat="1" ht="22.5">
      <c r="A65" s="36" t="s">
        <v>343</v>
      </c>
      <c r="B65" s="39">
        <v>43173</v>
      </c>
      <c r="C65" s="36" t="s">
        <v>344</v>
      </c>
      <c r="D65" s="27" t="s">
        <v>18</v>
      </c>
      <c r="E65" s="22" t="s">
        <v>19</v>
      </c>
      <c r="F65" s="27"/>
      <c r="G65" s="27" t="s">
        <v>345</v>
      </c>
      <c r="H65" s="71" t="s">
        <v>346</v>
      </c>
      <c r="I65" s="60">
        <v>2475</v>
      </c>
      <c r="J65" s="38">
        <v>43070</v>
      </c>
      <c r="K65" s="38">
        <v>43251</v>
      </c>
      <c r="L65" s="37">
        <v>2475</v>
      </c>
      <c r="M65" s="37" t="s">
        <v>405</v>
      </c>
      <c r="N65" s="27" t="s">
        <v>347</v>
      </c>
    </row>
    <row r="66" spans="1:14" ht="33.75">
      <c r="A66" s="36" t="s">
        <v>348</v>
      </c>
      <c r="B66" s="39">
        <v>43174</v>
      </c>
      <c r="C66" s="36" t="s">
        <v>349</v>
      </c>
      <c r="D66" s="27" t="s">
        <v>26</v>
      </c>
      <c r="E66" s="22" t="s">
        <v>237</v>
      </c>
      <c r="F66" s="27" t="s">
        <v>351</v>
      </c>
      <c r="G66" s="27" t="s">
        <v>108</v>
      </c>
      <c r="H66" s="32" t="s">
        <v>109</v>
      </c>
      <c r="I66" s="60">
        <v>120</v>
      </c>
      <c r="J66" s="38">
        <v>43179</v>
      </c>
      <c r="K66" s="38">
        <v>43179</v>
      </c>
      <c r="L66" s="37"/>
      <c r="M66" s="37" t="s">
        <v>363</v>
      </c>
      <c r="N66" s="27" t="s">
        <v>350</v>
      </c>
    </row>
    <row r="67" spans="1:14" ht="33.75">
      <c r="A67" s="23" t="s">
        <v>364</v>
      </c>
      <c r="B67" s="34">
        <v>43178</v>
      </c>
      <c r="C67" s="23" t="s">
        <v>365</v>
      </c>
      <c r="D67" s="27" t="s">
        <v>41</v>
      </c>
      <c r="E67" s="22" t="s">
        <v>237</v>
      </c>
      <c r="F67" s="24" t="s">
        <v>368</v>
      </c>
      <c r="G67" s="29" t="s">
        <v>366</v>
      </c>
      <c r="H67" s="30" t="s">
        <v>367</v>
      </c>
      <c r="I67" s="59">
        <v>20000</v>
      </c>
      <c r="J67" s="35">
        <v>43179</v>
      </c>
      <c r="K67" s="35">
        <v>43210</v>
      </c>
      <c r="L67" s="26">
        <f>19600+534</f>
        <v>20134</v>
      </c>
      <c r="M67" s="26" t="s">
        <v>720</v>
      </c>
      <c r="N67" s="24" t="s">
        <v>499</v>
      </c>
    </row>
    <row r="68" spans="1:14" ht="22.5">
      <c r="A68" s="29" t="s">
        <v>369</v>
      </c>
      <c r="B68" s="34">
        <v>43180</v>
      </c>
      <c r="C68" s="29" t="s">
        <v>370</v>
      </c>
      <c r="D68" s="27" t="s">
        <v>18</v>
      </c>
      <c r="E68" s="22" t="s">
        <v>19</v>
      </c>
      <c r="F68" s="24"/>
      <c r="G68" s="55" t="s">
        <v>371</v>
      </c>
      <c r="H68" s="32" t="s">
        <v>372</v>
      </c>
      <c r="I68" s="59">
        <v>2100</v>
      </c>
      <c r="J68" s="35">
        <v>43180</v>
      </c>
      <c r="K68" s="35">
        <v>43201</v>
      </c>
      <c r="L68" s="26">
        <f>1181.51+923.5</f>
        <v>2105.0100000000002</v>
      </c>
      <c r="M68" s="26" t="s">
        <v>406</v>
      </c>
      <c r="N68" s="24" t="s">
        <v>373</v>
      </c>
    </row>
    <row r="69" spans="1:14" ht="22.5">
      <c r="A69" s="56" t="s">
        <v>374</v>
      </c>
      <c r="B69" s="34">
        <v>43180</v>
      </c>
      <c r="C69" s="29" t="s">
        <v>375</v>
      </c>
      <c r="D69" s="24" t="s">
        <v>26</v>
      </c>
      <c r="E69" s="21" t="s">
        <v>19</v>
      </c>
      <c r="F69" s="24"/>
      <c r="G69" s="55" t="s">
        <v>377</v>
      </c>
      <c r="H69" s="32" t="s">
        <v>383</v>
      </c>
      <c r="I69" s="59">
        <v>1790</v>
      </c>
      <c r="J69" s="35">
        <v>43184</v>
      </c>
      <c r="K69" s="35">
        <v>43195</v>
      </c>
      <c r="L69" s="26">
        <v>1790</v>
      </c>
      <c r="M69" s="26" t="s">
        <v>407</v>
      </c>
      <c r="N69" s="24" t="s">
        <v>376</v>
      </c>
    </row>
    <row r="70" spans="1:14" ht="22.5">
      <c r="A70" s="29" t="s">
        <v>378</v>
      </c>
      <c r="B70" s="34">
        <v>43180</v>
      </c>
      <c r="C70" s="29" t="s">
        <v>379</v>
      </c>
      <c r="D70" s="24" t="s">
        <v>26</v>
      </c>
      <c r="E70" s="21" t="s">
        <v>19</v>
      </c>
      <c r="F70" s="24"/>
      <c r="G70" s="24" t="s">
        <v>380</v>
      </c>
      <c r="H70" s="25" t="s">
        <v>381</v>
      </c>
      <c r="I70" s="59">
        <v>550</v>
      </c>
      <c r="J70" s="35">
        <v>43184</v>
      </c>
      <c r="K70" s="35">
        <v>43195</v>
      </c>
      <c r="L70" s="26">
        <v>550</v>
      </c>
      <c r="M70" s="26" t="s">
        <v>408</v>
      </c>
      <c r="N70" s="24" t="s">
        <v>382</v>
      </c>
    </row>
    <row r="71" spans="1:14" ht="33.75">
      <c r="A71" s="29" t="s">
        <v>384</v>
      </c>
      <c r="B71" s="34">
        <v>43180</v>
      </c>
      <c r="C71" s="29" t="s">
        <v>385</v>
      </c>
      <c r="D71" s="27" t="s">
        <v>41</v>
      </c>
      <c r="E71" s="22" t="s">
        <v>237</v>
      </c>
      <c r="F71" s="24" t="s">
        <v>388</v>
      </c>
      <c r="G71" s="24" t="s">
        <v>389</v>
      </c>
      <c r="H71" s="25" t="s">
        <v>386</v>
      </c>
      <c r="I71" s="59">
        <v>2570</v>
      </c>
      <c r="J71" s="35">
        <v>43191</v>
      </c>
      <c r="K71" s="35">
        <v>43373</v>
      </c>
      <c r="L71" s="26">
        <f>420+305+420+355+425+305</f>
        <v>2230</v>
      </c>
      <c r="M71" s="26" t="s">
        <v>409</v>
      </c>
      <c r="N71" s="24" t="s">
        <v>387</v>
      </c>
    </row>
    <row r="72" spans="1:14" ht="22.5">
      <c r="A72" s="56" t="s">
        <v>390</v>
      </c>
      <c r="B72" s="34">
        <v>43180</v>
      </c>
      <c r="C72" s="29" t="s">
        <v>391</v>
      </c>
      <c r="D72" s="24" t="s">
        <v>26</v>
      </c>
      <c r="E72" s="21" t="s">
        <v>19</v>
      </c>
      <c r="F72" s="24"/>
      <c r="G72" s="24" t="s">
        <v>392</v>
      </c>
      <c r="H72" s="25" t="s">
        <v>393</v>
      </c>
      <c r="I72" s="59">
        <v>329</v>
      </c>
      <c r="J72" s="35">
        <v>43181</v>
      </c>
      <c r="K72" s="35">
        <v>43212</v>
      </c>
      <c r="L72" s="26">
        <v>329</v>
      </c>
      <c r="M72" s="26" t="s">
        <v>721</v>
      </c>
      <c r="N72" s="24" t="s">
        <v>394</v>
      </c>
    </row>
    <row r="73" spans="1:14" ht="33.75">
      <c r="A73" s="23" t="s">
        <v>395</v>
      </c>
      <c r="B73" s="34">
        <v>43181</v>
      </c>
      <c r="C73" s="18" t="s">
        <v>396</v>
      </c>
      <c r="D73" s="27" t="s">
        <v>26</v>
      </c>
      <c r="E73" s="22" t="s">
        <v>237</v>
      </c>
      <c r="F73" s="24" t="s">
        <v>398</v>
      </c>
      <c r="G73" s="29" t="s">
        <v>397</v>
      </c>
      <c r="H73" s="62">
        <v>10765880157</v>
      </c>
      <c r="I73" s="59">
        <v>76</v>
      </c>
      <c r="J73" s="35">
        <v>43181</v>
      </c>
      <c r="K73" s="35">
        <v>43202</v>
      </c>
      <c r="L73" s="26">
        <v>85</v>
      </c>
      <c r="M73" s="26" t="s">
        <v>722</v>
      </c>
      <c r="N73" s="24" t="s">
        <v>399</v>
      </c>
    </row>
    <row r="74" spans="1:14" ht="22.5">
      <c r="A74" s="23" t="s">
        <v>400</v>
      </c>
      <c r="B74" s="34">
        <v>43181</v>
      </c>
      <c r="C74" s="23" t="s">
        <v>401</v>
      </c>
      <c r="D74" s="24" t="s">
        <v>26</v>
      </c>
      <c r="E74" s="21" t="s">
        <v>19</v>
      </c>
      <c r="F74" s="24"/>
      <c r="G74" s="24" t="s">
        <v>398</v>
      </c>
      <c r="H74" s="53" t="s">
        <v>226</v>
      </c>
      <c r="I74" s="59">
        <v>130</v>
      </c>
      <c r="J74" s="35">
        <v>43185</v>
      </c>
      <c r="K74" s="35">
        <v>43188</v>
      </c>
      <c r="L74" s="26">
        <v>130</v>
      </c>
      <c r="M74" s="26" t="s">
        <v>723</v>
      </c>
      <c r="N74" s="24" t="s">
        <v>402</v>
      </c>
    </row>
    <row r="75" spans="1:14" ht="22.5">
      <c r="A75" s="18" t="s">
        <v>415</v>
      </c>
      <c r="B75" s="34">
        <v>43186</v>
      </c>
      <c r="C75" s="23" t="s">
        <v>416</v>
      </c>
      <c r="D75" s="24" t="s">
        <v>26</v>
      </c>
      <c r="E75" s="21" t="s">
        <v>19</v>
      </c>
      <c r="F75" s="24"/>
      <c r="G75" s="24" t="s">
        <v>417</v>
      </c>
      <c r="H75" s="25" t="s">
        <v>418</v>
      </c>
      <c r="I75" s="59">
        <v>1695</v>
      </c>
      <c r="J75" s="35">
        <v>43185</v>
      </c>
      <c r="K75" s="35">
        <v>43216</v>
      </c>
      <c r="L75" s="26">
        <v>1695</v>
      </c>
      <c r="M75" s="26" t="s">
        <v>460</v>
      </c>
      <c r="N75" s="24" t="s">
        <v>419</v>
      </c>
    </row>
    <row r="76" spans="1:14" ht="22.5">
      <c r="A76" s="29" t="s">
        <v>420</v>
      </c>
      <c r="B76" s="34">
        <v>43187</v>
      </c>
      <c r="C76" s="29" t="s">
        <v>421</v>
      </c>
      <c r="D76" s="24" t="s">
        <v>26</v>
      </c>
      <c r="E76" s="21" t="s">
        <v>19</v>
      </c>
      <c r="F76" s="24"/>
      <c r="G76" s="24" t="s">
        <v>422</v>
      </c>
      <c r="H76" s="30" t="s">
        <v>423</v>
      </c>
      <c r="I76" s="59">
        <v>9214.0499999999993</v>
      </c>
      <c r="J76" s="35">
        <v>43111</v>
      </c>
      <c r="K76" s="35">
        <v>43131</v>
      </c>
      <c r="L76" s="26">
        <v>9214.0400000000009</v>
      </c>
      <c r="M76" s="26" t="s">
        <v>461</v>
      </c>
      <c r="N76" s="24" t="s">
        <v>424</v>
      </c>
    </row>
    <row r="77" spans="1:14" ht="22.5">
      <c r="A77" s="29" t="s">
        <v>425</v>
      </c>
      <c r="B77" s="34">
        <v>43187</v>
      </c>
      <c r="C77" s="29" t="s">
        <v>426</v>
      </c>
      <c r="D77" s="27" t="s">
        <v>18</v>
      </c>
      <c r="E77" s="22" t="s">
        <v>19</v>
      </c>
      <c r="F77" s="24"/>
      <c r="G77" s="27" t="s">
        <v>131</v>
      </c>
      <c r="H77" s="32" t="s">
        <v>132</v>
      </c>
      <c r="I77" s="59">
        <v>1680</v>
      </c>
      <c r="J77" s="35">
        <v>43187</v>
      </c>
      <c r="K77" s="35">
        <v>43190</v>
      </c>
      <c r="L77" s="26">
        <v>430</v>
      </c>
      <c r="M77" s="26" t="s">
        <v>463</v>
      </c>
      <c r="N77" s="24" t="s">
        <v>432</v>
      </c>
    </row>
    <row r="78" spans="1:14" ht="22.5">
      <c r="A78" s="29" t="s">
        <v>427</v>
      </c>
      <c r="B78" s="34">
        <v>43187</v>
      </c>
      <c r="C78" s="29" t="s">
        <v>428</v>
      </c>
      <c r="D78" s="27" t="s">
        <v>41</v>
      </c>
      <c r="E78" s="22" t="s">
        <v>19</v>
      </c>
      <c r="F78" s="24"/>
      <c r="G78" s="24" t="s">
        <v>429</v>
      </c>
      <c r="H78" s="25" t="s">
        <v>430</v>
      </c>
      <c r="I78" s="59">
        <v>370.5</v>
      </c>
      <c r="J78" s="35">
        <v>43175</v>
      </c>
      <c r="K78" s="35">
        <v>43175</v>
      </c>
      <c r="L78" s="26">
        <f>430</f>
        <v>430</v>
      </c>
      <c r="M78" s="26" t="s">
        <v>462</v>
      </c>
      <c r="N78" s="24" t="s">
        <v>431</v>
      </c>
    </row>
    <row r="79" spans="1:14" ht="22.5">
      <c r="A79" s="29" t="s">
        <v>433</v>
      </c>
      <c r="B79" s="34">
        <v>43194</v>
      </c>
      <c r="C79" s="29" t="s">
        <v>434</v>
      </c>
      <c r="D79" s="27" t="s">
        <v>41</v>
      </c>
      <c r="E79" s="22" t="s">
        <v>19</v>
      </c>
      <c r="F79" s="24"/>
      <c r="G79" s="24" t="s">
        <v>199</v>
      </c>
      <c r="H79" s="32" t="s">
        <v>200</v>
      </c>
      <c r="I79" s="59">
        <v>1800</v>
      </c>
      <c r="J79" s="35">
        <v>43200</v>
      </c>
      <c r="K79" s="35">
        <v>43229</v>
      </c>
      <c r="L79" s="26">
        <v>1000</v>
      </c>
      <c r="M79" s="26" t="s">
        <v>464</v>
      </c>
      <c r="N79" s="24" t="s">
        <v>714</v>
      </c>
    </row>
    <row r="80" spans="1:14" ht="22.5">
      <c r="A80" s="36" t="s">
        <v>435</v>
      </c>
      <c r="B80" s="39">
        <v>43194</v>
      </c>
      <c r="C80" s="36" t="s">
        <v>436</v>
      </c>
      <c r="D80" s="27" t="s">
        <v>26</v>
      </c>
      <c r="E80" s="22" t="s">
        <v>19</v>
      </c>
      <c r="F80" s="27"/>
      <c r="G80" s="27" t="s">
        <v>437</v>
      </c>
      <c r="H80" s="32" t="s">
        <v>438</v>
      </c>
      <c r="I80" s="60">
        <v>1875.42</v>
      </c>
      <c r="J80" s="38">
        <v>43200</v>
      </c>
      <c r="K80" s="38">
        <v>43200</v>
      </c>
      <c r="L80" s="37">
        <v>1573.51</v>
      </c>
      <c r="M80" s="37" t="s">
        <v>482</v>
      </c>
      <c r="N80" s="27" t="s">
        <v>715</v>
      </c>
    </row>
    <row r="81" spans="1:15" ht="33.75">
      <c r="A81" s="29" t="s">
        <v>439</v>
      </c>
      <c r="B81" s="34">
        <v>43195</v>
      </c>
      <c r="C81" s="29" t="s">
        <v>440</v>
      </c>
      <c r="D81" s="27" t="s">
        <v>26</v>
      </c>
      <c r="E81" s="22" t="s">
        <v>237</v>
      </c>
      <c r="F81" s="24" t="s">
        <v>441</v>
      </c>
      <c r="G81" s="24" t="s">
        <v>442</v>
      </c>
      <c r="H81" s="25" t="s">
        <v>443</v>
      </c>
      <c r="I81" s="59">
        <v>242.17</v>
      </c>
      <c r="J81" s="35">
        <v>43194</v>
      </c>
      <c r="K81" s="35">
        <v>43210</v>
      </c>
      <c r="L81" s="26">
        <v>242.17</v>
      </c>
      <c r="M81" s="26" t="s">
        <v>465</v>
      </c>
      <c r="N81" s="24" t="s">
        <v>444</v>
      </c>
    </row>
    <row r="82" spans="1:15" s="61" customFormat="1" ht="33.75">
      <c r="A82" s="43" t="s">
        <v>445</v>
      </c>
      <c r="B82" s="39">
        <v>43199</v>
      </c>
      <c r="C82" s="42" t="s">
        <v>446</v>
      </c>
      <c r="D82" s="27" t="s">
        <v>18</v>
      </c>
      <c r="E82" s="22" t="s">
        <v>237</v>
      </c>
      <c r="F82" s="27" t="s">
        <v>447</v>
      </c>
      <c r="G82" s="27" t="s">
        <v>86</v>
      </c>
      <c r="H82" s="32" t="s">
        <v>88</v>
      </c>
      <c r="I82" s="60">
        <v>9690</v>
      </c>
      <c r="J82" s="38">
        <v>43196</v>
      </c>
      <c r="K82" s="38">
        <v>43282</v>
      </c>
      <c r="L82" s="37">
        <f>3477.5+6898.75</f>
        <v>10376.25</v>
      </c>
      <c r="M82" s="37" t="s">
        <v>713</v>
      </c>
      <c r="N82" s="27" t="s">
        <v>510</v>
      </c>
    </row>
    <row r="83" spans="1:15" ht="33.75">
      <c r="A83" s="29" t="s">
        <v>448</v>
      </c>
      <c r="B83" s="39">
        <v>43199</v>
      </c>
      <c r="C83" s="29" t="s">
        <v>449</v>
      </c>
      <c r="D83" s="27" t="s">
        <v>41</v>
      </c>
      <c r="E83" s="22" t="s">
        <v>237</v>
      </c>
      <c r="F83" s="24" t="s">
        <v>450</v>
      </c>
      <c r="G83" s="24" t="s">
        <v>451</v>
      </c>
      <c r="H83" s="25" t="s">
        <v>62</v>
      </c>
      <c r="I83" s="59">
        <v>3110</v>
      </c>
      <c r="J83" s="35">
        <v>43196</v>
      </c>
      <c r="K83" s="35">
        <v>43220</v>
      </c>
      <c r="L83" s="26">
        <v>3110</v>
      </c>
      <c r="M83" s="26" t="s">
        <v>466</v>
      </c>
      <c r="N83" s="24" t="s">
        <v>452</v>
      </c>
    </row>
    <row r="84" spans="1:15" ht="33.75">
      <c r="A84" s="29" t="s">
        <v>453</v>
      </c>
      <c r="B84" s="39">
        <v>43200</v>
      </c>
      <c r="C84" s="29" t="s">
        <v>454</v>
      </c>
      <c r="D84" s="27" t="s">
        <v>41</v>
      </c>
      <c r="E84" s="22" t="s">
        <v>237</v>
      </c>
      <c r="F84" s="24" t="s">
        <v>455</v>
      </c>
      <c r="G84" s="24" t="s">
        <v>456</v>
      </c>
      <c r="H84" s="25" t="s">
        <v>457</v>
      </c>
      <c r="I84" s="59">
        <v>820</v>
      </c>
      <c r="J84" s="35">
        <v>43203</v>
      </c>
      <c r="K84" s="35">
        <v>43220</v>
      </c>
      <c r="L84" s="26">
        <v>820</v>
      </c>
      <c r="M84" s="26" t="s">
        <v>712</v>
      </c>
      <c r="N84" s="24" t="s">
        <v>519</v>
      </c>
    </row>
    <row r="85" spans="1:15" ht="22.5">
      <c r="A85" s="23" t="s">
        <v>467</v>
      </c>
      <c r="B85" s="39">
        <v>43200</v>
      </c>
      <c r="C85" s="23" t="s">
        <v>468</v>
      </c>
      <c r="D85" s="27" t="s">
        <v>41</v>
      </c>
      <c r="E85" s="22" t="s">
        <v>19</v>
      </c>
      <c r="F85" s="24"/>
      <c r="G85" s="24" t="s">
        <v>469</v>
      </c>
      <c r="H85" s="25" t="s">
        <v>470</v>
      </c>
      <c r="I85" s="59">
        <v>930</v>
      </c>
      <c r="J85" s="35">
        <v>43206</v>
      </c>
      <c r="K85" s="35">
        <v>43217</v>
      </c>
      <c r="L85" s="26">
        <v>930</v>
      </c>
      <c r="M85" s="26" t="s">
        <v>483</v>
      </c>
      <c r="N85" s="24" t="s">
        <v>471</v>
      </c>
    </row>
    <row r="86" spans="1:15" ht="22.5">
      <c r="A86" s="29" t="s">
        <v>472</v>
      </c>
      <c r="B86" s="39">
        <v>43200</v>
      </c>
      <c r="C86" s="29" t="s">
        <v>473</v>
      </c>
      <c r="D86" s="27" t="s">
        <v>41</v>
      </c>
      <c r="E86" s="22" t="s">
        <v>19</v>
      </c>
      <c r="F86" s="24"/>
      <c r="G86" s="27" t="s">
        <v>140</v>
      </c>
      <c r="H86" s="57">
        <v>11806321003</v>
      </c>
      <c r="I86" s="59">
        <v>70</v>
      </c>
      <c r="J86" s="35">
        <v>43193</v>
      </c>
      <c r="K86" s="35">
        <v>43198</v>
      </c>
      <c r="L86" s="26">
        <v>70</v>
      </c>
      <c r="M86" s="26" t="s">
        <v>511</v>
      </c>
      <c r="N86" s="24" t="s">
        <v>474</v>
      </c>
    </row>
    <row r="87" spans="1:15" ht="22.5">
      <c r="A87" s="29" t="s">
        <v>475</v>
      </c>
      <c r="B87" s="34">
        <v>43201</v>
      </c>
      <c r="C87" s="29" t="s">
        <v>476</v>
      </c>
      <c r="D87" s="27" t="s">
        <v>41</v>
      </c>
      <c r="E87" s="22" t="s">
        <v>19</v>
      </c>
      <c r="F87" s="24"/>
      <c r="G87" s="27" t="s">
        <v>324</v>
      </c>
      <c r="H87" s="32" t="s">
        <v>325</v>
      </c>
      <c r="I87" s="59">
        <v>1900</v>
      </c>
      <c r="J87" s="35">
        <v>43209</v>
      </c>
      <c r="K87" s="35">
        <v>43220</v>
      </c>
      <c r="L87" s="26">
        <v>1900</v>
      </c>
      <c r="M87" s="26" t="s">
        <v>481</v>
      </c>
      <c r="N87" s="24" t="s">
        <v>477</v>
      </c>
    </row>
    <row r="88" spans="1:15" ht="22.5">
      <c r="A88" s="29" t="s">
        <v>478</v>
      </c>
      <c r="B88" s="34">
        <v>43202</v>
      </c>
      <c r="C88" s="29" t="s">
        <v>479</v>
      </c>
      <c r="D88" s="27" t="s">
        <v>18</v>
      </c>
      <c r="E88" s="22" t="s">
        <v>19</v>
      </c>
      <c r="F88" s="24"/>
      <c r="G88" s="27" t="s">
        <v>217</v>
      </c>
      <c r="H88" s="32" t="s">
        <v>93</v>
      </c>
      <c r="I88" s="59">
        <v>120</v>
      </c>
      <c r="J88" s="35">
        <v>43203</v>
      </c>
      <c r="K88" s="35">
        <v>43212</v>
      </c>
      <c r="L88" s="59">
        <v>120</v>
      </c>
      <c r="M88" s="26" t="s">
        <v>512</v>
      </c>
      <c r="N88" s="24" t="s">
        <v>480</v>
      </c>
    </row>
    <row r="89" spans="1:15" ht="22.5">
      <c r="A89" s="23" t="s">
        <v>484</v>
      </c>
      <c r="B89" s="34">
        <v>43203</v>
      </c>
      <c r="C89" s="23" t="s">
        <v>485</v>
      </c>
      <c r="D89" s="27" t="s">
        <v>26</v>
      </c>
      <c r="E89" s="22" t="s">
        <v>19</v>
      </c>
      <c r="F89" s="24"/>
      <c r="G89" s="24" t="s">
        <v>486</v>
      </c>
      <c r="H89" s="25" t="s">
        <v>487</v>
      </c>
      <c r="I89" s="59">
        <v>154</v>
      </c>
      <c r="J89" s="45">
        <v>43203</v>
      </c>
      <c r="K89" s="35">
        <v>43231</v>
      </c>
      <c r="L89" s="26">
        <f>76.79+77</f>
        <v>153.79000000000002</v>
      </c>
      <c r="M89" s="26" t="s">
        <v>513</v>
      </c>
      <c r="N89" s="24" t="s">
        <v>498</v>
      </c>
    </row>
    <row r="90" spans="1:15" s="61" customFormat="1" ht="33.75">
      <c r="A90" s="42" t="s">
        <v>488</v>
      </c>
      <c r="B90" s="39">
        <v>43207</v>
      </c>
      <c r="C90" s="43" t="s">
        <v>489</v>
      </c>
      <c r="D90" s="27" t="s">
        <v>41</v>
      </c>
      <c r="E90" s="22" t="s">
        <v>237</v>
      </c>
      <c r="F90" s="27" t="s">
        <v>514</v>
      </c>
      <c r="G90" s="27" t="s">
        <v>515</v>
      </c>
      <c r="H90" s="44" t="s">
        <v>516</v>
      </c>
      <c r="I90" s="60">
        <v>17500</v>
      </c>
      <c r="J90" s="46">
        <v>43221</v>
      </c>
      <c r="K90" s="38">
        <v>43404</v>
      </c>
      <c r="L90" s="37">
        <v>7908.35</v>
      </c>
      <c r="M90" s="37" t="s">
        <v>709</v>
      </c>
      <c r="N90" s="27" t="s">
        <v>710</v>
      </c>
    </row>
    <row r="91" spans="1:15" ht="22.5">
      <c r="A91" s="29" t="s">
        <v>490</v>
      </c>
      <c r="B91" s="34">
        <v>43208</v>
      </c>
      <c r="C91" s="29" t="s">
        <v>491</v>
      </c>
      <c r="D91" s="27" t="s">
        <v>18</v>
      </c>
      <c r="E91" s="22" t="s">
        <v>19</v>
      </c>
      <c r="F91" s="24"/>
      <c r="G91" s="24" t="s">
        <v>492</v>
      </c>
      <c r="H91" s="58" t="s">
        <v>493</v>
      </c>
      <c r="I91" s="59">
        <v>630</v>
      </c>
      <c r="J91" s="45">
        <v>43170</v>
      </c>
      <c r="K91" s="35">
        <v>43205</v>
      </c>
      <c r="L91" s="26">
        <v>630</v>
      </c>
      <c r="M91" s="26" t="s">
        <v>517</v>
      </c>
      <c r="N91" s="24" t="s">
        <v>494</v>
      </c>
    </row>
    <row r="92" spans="1:15" ht="22.5">
      <c r="A92" s="23" t="s">
        <v>495</v>
      </c>
      <c r="B92" s="34">
        <v>43208</v>
      </c>
      <c r="C92" s="23" t="s">
        <v>496</v>
      </c>
      <c r="D92" s="27" t="s">
        <v>18</v>
      </c>
      <c r="E92" s="22" t="s">
        <v>19</v>
      </c>
      <c r="F92" s="24"/>
      <c r="G92" s="27" t="s">
        <v>655</v>
      </c>
      <c r="H92" s="54" t="s">
        <v>66</v>
      </c>
      <c r="I92" s="59">
        <v>760</v>
      </c>
      <c r="J92" s="45">
        <v>43195</v>
      </c>
      <c r="K92" s="35">
        <v>43195</v>
      </c>
      <c r="L92" s="26">
        <f>760</f>
        <v>760</v>
      </c>
      <c r="M92" s="26" t="s">
        <v>518</v>
      </c>
      <c r="N92" s="24" t="s">
        <v>497</v>
      </c>
    </row>
    <row r="93" spans="1:15" s="41" customFormat="1" ht="22.5">
      <c r="A93" s="29" t="s">
        <v>501</v>
      </c>
      <c r="B93" s="39">
        <v>43223</v>
      </c>
      <c r="C93" s="29" t="s">
        <v>502</v>
      </c>
      <c r="D93" s="27" t="s">
        <v>41</v>
      </c>
      <c r="E93" s="22" t="s">
        <v>19</v>
      </c>
      <c r="F93" s="27"/>
      <c r="G93" s="27" t="s">
        <v>126</v>
      </c>
      <c r="H93" s="30" t="s">
        <v>127</v>
      </c>
      <c r="I93" s="63">
        <v>1480</v>
      </c>
      <c r="J93" s="46">
        <v>43083</v>
      </c>
      <c r="K93" s="38">
        <v>43172</v>
      </c>
      <c r="L93" s="37">
        <v>1477.79</v>
      </c>
      <c r="M93" s="37" t="s">
        <v>589</v>
      </c>
      <c r="N93" s="27" t="s">
        <v>503</v>
      </c>
      <c r="O93" s="1"/>
    </row>
    <row r="94" spans="1:15" s="61" customFormat="1" ht="45">
      <c r="A94" s="36" t="s">
        <v>504</v>
      </c>
      <c r="B94" s="39">
        <v>43227</v>
      </c>
      <c r="C94" s="36" t="s">
        <v>505</v>
      </c>
      <c r="D94" s="27" t="s">
        <v>18</v>
      </c>
      <c r="E94" s="22" t="s">
        <v>237</v>
      </c>
      <c r="F94" s="27" t="s">
        <v>582</v>
      </c>
      <c r="G94" s="22" t="s">
        <v>856</v>
      </c>
      <c r="H94" s="32" t="s">
        <v>313</v>
      </c>
      <c r="I94" s="60">
        <v>7500</v>
      </c>
      <c r="J94" s="46">
        <v>43235</v>
      </c>
      <c r="K94" s="38">
        <v>43600</v>
      </c>
      <c r="L94" s="37">
        <f>4841.1</f>
        <v>4841.1000000000004</v>
      </c>
      <c r="M94" s="37"/>
      <c r="N94" s="27"/>
    </row>
    <row r="95" spans="1:15" s="61" customFormat="1" ht="45">
      <c r="A95" s="36" t="s">
        <v>506</v>
      </c>
      <c r="B95" s="39">
        <v>43227</v>
      </c>
      <c r="C95" s="36" t="s">
        <v>507</v>
      </c>
      <c r="D95" s="27" t="s">
        <v>18</v>
      </c>
      <c r="E95" s="22" t="s">
        <v>237</v>
      </c>
      <c r="F95" s="27" t="s">
        <v>582</v>
      </c>
      <c r="G95" s="22" t="s">
        <v>856</v>
      </c>
      <c r="H95" s="32" t="s">
        <v>313</v>
      </c>
      <c r="I95" s="60">
        <v>25000</v>
      </c>
      <c r="J95" s="46">
        <v>43235</v>
      </c>
      <c r="K95" s="38">
        <v>43600</v>
      </c>
      <c r="L95" s="37">
        <f>1600+25000</f>
        <v>26600</v>
      </c>
      <c r="M95" s="37" t="s">
        <v>857</v>
      </c>
      <c r="N95" s="27" t="s">
        <v>868</v>
      </c>
    </row>
    <row r="96" spans="1:15" s="61" customFormat="1" ht="33.75">
      <c r="A96" s="36" t="s">
        <v>508</v>
      </c>
      <c r="B96" s="39">
        <v>43227</v>
      </c>
      <c r="C96" s="36" t="s">
        <v>509</v>
      </c>
      <c r="D96" s="27" t="s">
        <v>18</v>
      </c>
      <c r="E96" s="22" t="s">
        <v>237</v>
      </c>
      <c r="F96" s="27" t="s">
        <v>584</v>
      </c>
      <c r="G96" s="27" t="s">
        <v>554</v>
      </c>
      <c r="H96" s="58"/>
      <c r="I96" s="60">
        <v>5000</v>
      </c>
      <c r="J96" s="46">
        <v>43235</v>
      </c>
      <c r="K96" s="38">
        <v>43600</v>
      </c>
      <c r="L96" s="37">
        <v>1775</v>
      </c>
      <c r="M96" s="37"/>
      <c r="N96" s="27"/>
    </row>
    <row r="97" spans="1:14" ht="22.5">
      <c r="A97" s="29" t="s">
        <v>520</v>
      </c>
      <c r="B97" s="34">
        <v>43234</v>
      </c>
      <c r="C97" s="29" t="s">
        <v>521</v>
      </c>
      <c r="D97" s="27" t="s">
        <v>41</v>
      </c>
      <c r="E97" s="22" t="s">
        <v>19</v>
      </c>
      <c r="F97" s="24"/>
      <c r="G97" s="24" t="s">
        <v>522</v>
      </c>
      <c r="H97" s="25" t="s">
        <v>523</v>
      </c>
      <c r="I97" s="59">
        <v>372.5</v>
      </c>
      <c r="J97" s="45">
        <v>43181</v>
      </c>
      <c r="K97" s="35">
        <v>43181</v>
      </c>
      <c r="L97" s="26">
        <v>372.5</v>
      </c>
      <c r="M97" s="26" t="s">
        <v>590</v>
      </c>
      <c r="N97" s="24" t="s">
        <v>524</v>
      </c>
    </row>
    <row r="98" spans="1:14" ht="22.5">
      <c r="A98" s="29" t="s">
        <v>525</v>
      </c>
      <c r="B98" s="34">
        <v>43234</v>
      </c>
      <c r="C98" s="29" t="s">
        <v>526</v>
      </c>
      <c r="D98" s="24" t="s">
        <v>26</v>
      </c>
      <c r="E98" s="21" t="s">
        <v>19</v>
      </c>
      <c r="F98" s="24"/>
      <c r="G98" s="27" t="s">
        <v>220</v>
      </c>
      <c r="H98" s="48" t="s">
        <v>221</v>
      </c>
      <c r="I98" s="59">
        <v>600</v>
      </c>
      <c r="J98" s="45">
        <v>43234</v>
      </c>
      <c r="K98" s="35">
        <v>43251</v>
      </c>
      <c r="L98" s="26">
        <v>588.6</v>
      </c>
      <c r="M98" s="26" t="s">
        <v>732</v>
      </c>
      <c r="N98" s="24" t="s">
        <v>731</v>
      </c>
    </row>
    <row r="99" spans="1:14" s="61" customFormat="1" ht="22.5">
      <c r="A99" s="36" t="s">
        <v>527</v>
      </c>
      <c r="B99" s="39">
        <v>43236</v>
      </c>
      <c r="C99" s="36" t="s">
        <v>528</v>
      </c>
      <c r="D99" s="27" t="s">
        <v>18</v>
      </c>
      <c r="E99" s="22" t="s">
        <v>19</v>
      </c>
      <c r="F99" s="27"/>
      <c r="G99" s="27" t="s">
        <v>264</v>
      </c>
      <c r="H99" s="48" t="s">
        <v>265</v>
      </c>
      <c r="I99" s="60">
        <v>2000</v>
      </c>
      <c r="J99" s="46">
        <v>43221</v>
      </c>
      <c r="K99" s="38">
        <v>43465</v>
      </c>
      <c r="L99" s="37">
        <f>316.65+431</f>
        <v>747.65</v>
      </c>
      <c r="M99" s="37" t="s">
        <v>592</v>
      </c>
      <c r="N99" s="27" t="s">
        <v>591</v>
      </c>
    </row>
    <row r="100" spans="1:14" s="61" customFormat="1" ht="22.5">
      <c r="A100" s="36" t="s">
        <v>529</v>
      </c>
      <c r="B100" s="39">
        <v>43237</v>
      </c>
      <c r="C100" s="36" t="s">
        <v>530</v>
      </c>
      <c r="D100" s="27" t="s">
        <v>18</v>
      </c>
      <c r="E100" s="22" t="s">
        <v>19</v>
      </c>
      <c r="F100" s="27"/>
      <c r="G100" s="27" t="s">
        <v>193</v>
      </c>
      <c r="H100" s="32" t="s">
        <v>194</v>
      </c>
      <c r="I100" s="60">
        <v>780</v>
      </c>
      <c r="J100" s="46">
        <v>43221</v>
      </c>
      <c r="K100" s="38">
        <v>43404</v>
      </c>
      <c r="L100" s="37">
        <v>1026.23</v>
      </c>
      <c r="M100" s="37" t="s">
        <v>593</v>
      </c>
      <c r="N100" s="27" t="s">
        <v>531</v>
      </c>
    </row>
    <row r="101" spans="1:14" ht="22.5">
      <c r="A101" s="36" t="s">
        <v>532</v>
      </c>
      <c r="B101" s="39">
        <v>43237</v>
      </c>
      <c r="C101" s="36" t="s">
        <v>533</v>
      </c>
      <c r="D101" s="27" t="s">
        <v>26</v>
      </c>
      <c r="E101" s="22" t="s">
        <v>19</v>
      </c>
      <c r="F101" s="27"/>
      <c r="G101" s="27" t="s">
        <v>534</v>
      </c>
      <c r="H101" s="32" t="s">
        <v>535</v>
      </c>
      <c r="I101" s="60">
        <v>4000</v>
      </c>
      <c r="J101" s="46">
        <v>43221</v>
      </c>
      <c r="K101" s="38">
        <v>43251</v>
      </c>
      <c r="L101" s="37">
        <v>3272.5</v>
      </c>
      <c r="M101" s="37" t="s">
        <v>595</v>
      </c>
      <c r="N101" s="27" t="s">
        <v>594</v>
      </c>
    </row>
    <row r="102" spans="1:14" ht="33.75">
      <c r="A102" s="36" t="s">
        <v>536</v>
      </c>
      <c r="B102" s="34">
        <v>43242</v>
      </c>
      <c r="C102" s="24" t="s">
        <v>587</v>
      </c>
      <c r="D102" s="24" t="s">
        <v>41</v>
      </c>
      <c r="E102" s="22" t="s">
        <v>237</v>
      </c>
      <c r="F102" s="24" t="s">
        <v>556</v>
      </c>
      <c r="G102" s="24" t="s">
        <v>555</v>
      </c>
      <c r="H102" s="32" t="s">
        <v>557</v>
      </c>
      <c r="I102" s="59">
        <v>3450</v>
      </c>
      <c r="J102" s="45">
        <v>43266</v>
      </c>
      <c r="K102" s="35">
        <v>43281</v>
      </c>
      <c r="L102" s="26">
        <f>2070+1380</f>
        <v>3450</v>
      </c>
      <c r="M102" s="26" t="s">
        <v>596</v>
      </c>
      <c r="N102" s="24" t="s">
        <v>661</v>
      </c>
    </row>
    <row r="103" spans="1:14" s="61" customFormat="1" ht="33.75">
      <c r="A103" s="36" t="s">
        <v>537</v>
      </c>
      <c r="B103" s="39">
        <v>43248</v>
      </c>
      <c r="C103" s="27" t="s">
        <v>588</v>
      </c>
      <c r="D103" s="24" t="s">
        <v>41</v>
      </c>
      <c r="E103" s="22" t="s">
        <v>237</v>
      </c>
      <c r="F103" s="27"/>
      <c r="G103" s="27" t="s">
        <v>126</v>
      </c>
      <c r="H103" s="48" t="s">
        <v>561</v>
      </c>
      <c r="I103" s="60">
        <v>250</v>
      </c>
      <c r="J103" s="46">
        <v>43248</v>
      </c>
      <c r="K103" s="38">
        <v>43251</v>
      </c>
      <c r="L103" s="37">
        <v>250</v>
      </c>
      <c r="M103" s="37" t="s">
        <v>559</v>
      </c>
      <c r="N103" s="27" t="s">
        <v>560</v>
      </c>
    </row>
    <row r="104" spans="1:14" ht="33.75">
      <c r="A104" s="36" t="s">
        <v>538</v>
      </c>
      <c r="B104" s="34">
        <v>43249</v>
      </c>
      <c r="C104" s="24" t="s">
        <v>539</v>
      </c>
      <c r="D104" s="24" t="s">
        <v>18</v>
      </c>
      <c r="E104" s="22" t="s">
        <v>237</v>
      </c>
      <c r="F104" s="24" t="s">
        <v>558</v>
      </c>
      <c r="G104" s="29" t="s">
        <v>562</v>
      </c>
      <c r="H104" s="30" t="s">
        <v>563</v>
      </c>
      <c r="I104" s="59">
        <v>1358.4</v>
      </c>
      <c r="J104" s="45">
        <v>43255</v>
      </c>
      <c r="K104" s="35">
        <v>43259</v>
      </c>
      <c r="L104" s="26">
        <f>915+200+200</f>
        <v>1315</v>
      </c>
      <c r="M104" s="26" t="s">
        <v>564</v>
      </c>
      <c r="N104" s="24" t="s">
        <v>565</v>
      </c>
    </row>
    <row r="105" spans="1:14" ht="33.75">
      <c r="A105" s="36" t="s">
        <v>540</v>
      </c>
      <c r="B105" s="34">
        <v>43249</v>
      </c>
      <c r="C105" s="24" t="s">
        <v>548</v>
      </c>
      <c r="D105" s="24" t="s">
        <v>26</v>
      </c>
      <c r="E105" s="22" t="s">
        <v>237</v>
      </c>
      <c r="F105" s="24" t="s">
        <v>578</v>
      </c>
      <c r="G105" s="24" t="s">
        <v>142</v>
      </c>
      <c r="H105" s="30" t="s">
        <v>143</v>
      </c>
      <c r="I105" s="59">
        <v>689.85</v>
      </c>
      <c r="J105" s="35">
        <v>43249</v>
      </c>
      <c r="K105" s="35">
        <v>43266</v>
      </c>
      <c r="L105" s="26">
        <f>674.85+15</f>
        <v>689.85</v>
      </c>
      <c r="M105" s="26" t="s">
        <v>566</v>
      </c>
      <c r="N105" s="24" t="s">
        <v>567</v>
      </c>
    </row>
    <row r="106" spans="1:14" ht="33.75">
      <c r="A106" s="36" t="s">
        <v>541</v>
      </c>
      <c r="B106" s="34">
        <v>43250</v>
      </c>
      <c r="C106" s="24" t="s">
        <v>549</v>
      </c>
      <c r="D106" s="24" t="s">
        <v>26</v>
      </c>
      <c r="E106" s="22" t="s">
        <v>237</v>
      </c>
      <c r="F106" s="24"/>
      <c r="G106" s="24" t="s">
        <v>581</v>
      </c>
      <c r="H106" s="30" t="s">
        <v>221</v>
      </c>
      <c r="I106" s="59">
        <v>400</v>
      </c>
      <c r="J106" s="35">
        <v>43251</v>
      </c>
      <c r="K106" s="35">
        <v>43301</v>
      </c>
      <c r="L106" s="26">
        <v>385.75</v>
      </c>
      <c r="M106" s="26" t="s">
        <v>732</v>
      </c>
      <c r="N106" s="24" t="s">
        <v>730</v>
      </c>
    </row>
    <row r="107" spans="1:14" ht="89.25" customHeight="1">
      <c r="A107" s="36" t="s">
        <v>542</v>
      </c>
      <c r="B107" s="34">
        <v>43263</v>
      </c>
      <c r="C107" s="24" t="s">
        <v>568</v>
      </c>
      <c r="D107" s="24" t="s">
        <v>18</v>
      </c>
      <c r="E107" s="22" t="s">
        <v>237</v>
      </c>
      <c r="F107" s="24" t="s">
        <v>579</v>
      </c>
      <c r="G107" s="21" t="s">
        <v>648</v>
      </c>
      <c r="H107" s="21" t="s">
        <v>649</v>
      </c>
      <c r="I107" s="59">
        <v>5497</v>
      </c>
      <c r="J107" s="45">
        <v>43282</v>
      </c>
      <c r="K107" s="35">
        <v>43646</v>
      </c>
      <c r="L107" s="26">
        <f>1689.12+1689.12</f>
        <v>3378.24</v>
      </c>
      <c r="M107" s="26" t="s">
        <v>651</v>
      </c>
      <c r="N107" s="24" t="s">
        <v>650</v>
      </c>
    </row>
    <row r="108" spans="1:14" ht="120.75" customHeight="1">
      <c r="A108" s="36" t="s">
        <v>543</v>
      </c>
      <c r="B108" s="34">
        <v>43263</v>
      </c>
      <c r="C108" s="24" t="s">
        <v>550</v>
      </c>
      <c r="D108" s="24" t="s">
        <v>18</v>
      </c>
      <c r="E108" s="22" t="s">
        <v>237</v>
      </c>
      <c r="F108" s="24" t="s">
        <v>580</v>
      </c>
      <c r="G108" s="64" t="s">
        <v>626</v>
      </c>
      <c r="H108" s="65" t="s">
        <v>701</v>
      </c>
      <c r="I108" s="59">
        <v>4398</v>
      </c>
      <c r="J108" s="35">
        <v>43282</v>
      </c>
      <c r="K108" s="35">
        <v>43646</v>
      </c>
      <c r="L108" s="26">
        <f>1466</f>
        <v>1466</v>
      </c>
      <c r="M108" s="26" t="s">
        <v>663</v>
      </c>
      <c r="N108" s="24" t="s">
        <v>662</v>
      </c>
    </row>
    <row r="109" spans="1:14" ht="33.75">
      <c r="A109" s="36" t="s">
        <v>544</v>
      </c>
      <c r="B109" s="34">
        <v>43264</v>
      </c>
      <c r="C109" s="24" t="s">
        <v>551</v>
      </c>
      <c r="D109" s="24" t="s">
        <v>26</v>
      </c>
      <c r="E109" s="22" t="s">
        <v>237</v>
      </c>
      <c r="F109" s="24"/>
      <c r="G109" s="24" t="s">
        <v>585</v>
      </c>
      <c r="H109" s="25" t="s">
        <v>586</v>
      </c>
      <c r="I109" s="59">
        <v>26000</v>
      </c>
      <c r="J109" s="35">
        <v>43265</v>
      </c>
      <c r="K109" s="35">
        <v>43265</v>
      </c>
      <c r="L109" s="26">
        <v>26218.92</v>
      </c>
      <c r="M109" s="26" t="s">
        <v>724</v>
      </c>
      <c r="N109" s="24" t="s">
        <v>668</v>
      </c>
    </row>
    <row r="110" spans="1:14" ht="33.75">
      <c r="A110" s="36" t="s">
        <v>545</v>
      </c>
      <c r="B110" s="34">
        <v>43264</v>
      </c>
      <c r="C110" s="24" t="s">
        <v>552</v>
      </c>
      <c r="D110" s="24" t="s">
        <v>26</v>
      </c>
      <c r="E110" s="22" t="s">
        <v>237</v>
      </c>
      <c r="F110" s="24"/>
      <c r="G110" s="24" t="s">
        <v>569</v>
      </c>
      <c r="H110" s="49" t="s">
        <v>570</v>
      </c>
      <c r="I110" s="59">
        <v>2740</v>
      </c>
      <c r="J110" s="35">
        <v>43265</v>
      </c>
      <c r="K110" s="35">
        <v>43271</v>
      </c>
      <c r="L110" s="26">
        <v>2740</v>
      </c>
      <c r="M110" s="26" t="s">
        <v>572</v>
      </c>
      <c r="N110" s="24" t="s">
        <v>571</v>
      </c>
    </row>
    <row r="111" spans="1:14" ht="33.75">
      <c r="A111" s="36" t="s">
        <v>546</v>
      </c>
      <c r="B111" s="34">
        <v>43269</v>
      </c>
      <c r="C111" s="24" t="s">
        <v>573</v>
      </c>
      <c r="D111" s="24" t="s">
        <v>18</v>
      </c>
      <c r="E111" s="22" t="s">
        <v>237</v>
      </c>
      <c r="G111" s="24" t="s">
        <v>75</v>
      </c>
      <c r="H111" s="25" t="s">
        <v>77</v>
      </c>
      <c r="I111" s="59">
        <v>1175.33</v>
      </c>
      <c r="J111" s="35">
        <v>43269</v>
      </c>
      <c r="K111" s="35">
        <v>43465</v>
      </c>
      <c r="L111" s="26"/>
      <c r="M111" s="26" t="s">
        <v>575</v>
      </c>
      <c r="N111" s="24" t="s">
        <v>576</v>
      </c>
    </row>
    <row r="112" spans="1:14" ht="22.5">
      <c r="A112" s="36" t="s">
        <v>547</v>
      </c>
      <c r="B112" s="34">
        <v>43269</v>
      </c>
      <c r="C112" s="24" t="s">
        <v>553</v>
      </c>
      <c r="D112" s="24" t="s">
        <v>18</v>
      </c>
      <c r="E112" s="22" t="s">
        <v>19</v>
      </c>
      <c r="F112" s="24"/>
      <c r="G112" s="24" t="s">
        <v>61</v>
      </c>
      <c r="H112" s="25" t="s">
        <v>62</v>
      </c>
      <c r="I112" s="59">
        <v>1166.5999999999999</v>
      </c>
      <c r="J112" s="35">
        <v>43269</v>
      </c>
      <c r="K112" s="35">
        <v>43274</v>
      </c>
      <c r="L112" s="26">
        <v>1166.5999999999999</v>
      </c>
      <c r="M112" s="26" t="s">
        <v>574</v>
      </c>
      <c r="N112" s="24" t="s">
        <v>577</v>
      </c>
    </row>
    <row r="113" spans="1:14" ht="22.5">
      <c r="A113" s="29" t="s">
        <v>597</v>
      </c>
      <c r="B113" s="34">
        <v>43277</v>
      </c>
      <c r="C113" s="29" t="s">
        <v>598</v>
      </c>
      <c r="D113" s="24" t="s">
        <v>26</v>
      </c>
      <c r="E113" s="22" t="s">
        <v>19</v>
      </c>
      <c r="F113" s="24"/>
      <c r="G113" s="24" t="s">
        <v>599</v>
      </c>
      <c r="H113" s="25" t="s">
        <v>600</v>
      </c>
      <c r="I113" s="59">
        <v>340</v>
      </c>
      <c r="J113" s="45">
        <v>43279</v>
      </c>
      <c r="K113" s="35">
        <v>43280</v>
      </c>
      <c r="L113" s="26">
        <v>393.5</v>
      </c>
      <c r="M113" s="26" t="s">
        <v>1217</v>
      </c>
      <c r="N113" s="24" t="s">
        <v>773</v>
      </c>
    </row>
    <row r="114" spans="1:14" ht="22.5">
      <c r="A114" s="29" t="s">
        <v>601</v>
      </c>
      <c r="B114" s="34">
        <v>43277</v>
      </c>
      <c r="C114" s="29" t="s">
        <v>602</v>
      </c>
      <c r="D114" s="24" t="s">
        <v>26</v>
      </c>
      <c r="E114" s="22" t="s">
        <v>19</v>
      </c>
      <c r="F114" s="24"/>
      <c r="G114" s="24" t="s">
        <v>569</v>
      </c>
      <c r="H114" s="49" t="s">
        <v>570</v>
      </c>
      <c r="I114" s="59">
        <v>1550</v>
      </c>
      <c r="J114" s="45">
        <v>43290</v>
      </c>
      <c r="K114" s="35">
        <v>43294</v>
      </c>
      <c r="L114" s="26">
        <v>1550</v>
      </c>
      <c r="M114" s="26" t="s">
        <v>659</v>
      </c>
      <c r="N114" s="24" t="s">
        <v>607</v>
      </c>
    </row>
    <row r="115" spans="1:14" ht="22.5">
      <c r="A115" s="29" t="s">
        <v>603</v>
      </c>
      <c r="B115" s="34">
        <v>43277</v>
      </c>
      <c r="C115" s="29" t="s">
        <v>604</v>
      </c>
      <c r="D115" s="24" t="s">
        <v>26</v>
      </c>
      <c r="E115" s="22" t="s">
        <v>19</v>
      </c>
      <c r="F115" s="24"/>
      <c r="G115" s="24" t="s">
        <v>605</v>
      </c>
      <c r="H115" s="25" t="s">
        <v>606</v>
      </c>
      <c r="I115" s="59">
        <v>1547.34</v>
      </c>
      <c r="J115" s="45">
        <v>43249</v>
      </c>
      <c r="K115" s="35">
        <v>43249</v>
      </c>
      <c r="L115" s="26">
        <v>1547</v>
      </c>
      <c r="M115" s="26" t="s">
        <v>660</v>
      </c>
      <c r="N115" s="24" t="s">
        <v>608</v>
      </c>
    </row>
    <row r="116" spans="1:14" ht="22.5">
      <c r="A116" s="29" t="s">
        <v>609</v>
      </c>
      <c r="B116" s="34">
        <v>43278</v>
      </c>
      <c r="C116" s="29" t="s">
        <v>610</v>
      </c>
      <c r="D116" s="27" t="s">
        <v>41</v>
      </c>
      <c r="E116" s="22" t="s">
        <v>19</v>
      </c>
      <c r="F116" s="24"/>
      <c r="G116" s="24" t="s">
        <v>611</v>
      </c>
      <c r="H116" s="25" t="s">
        <v>612</v>
      </c>
      <c r="I116" s="59">
        <v>525</v>
      </c>
      <c r="J116" s="45">
        <v>43251</v>
      </c>
      <c r="K116" s="35">
        <v>43271</v>
      </c>
      <c r="L116" s="26">
        <f>579.83</f>
        <v>579.83000000000004</v>
      </c>
      <c r="M116" s="26" t="s">
        <v>665</v>
      </c>
      <c r="N116" s="24" t="s">
        <v>664</v>
      </c>
    </row>
    <row r="117" spans="1:14" ht="33.75">
      <c r="A117" s="29" t="s">
        <v>613</v>
      </c>
      <c r="B117" s="34">
        <v>43278</v>
      </c>
      <c r="C117" s="29" t="s">
        <v>614</v>
      </c>
      <c r="D117" s="24" t="s">
        <v>26</v>
      </c>
      <c r="E117" s="22" t="s">
        <v>237</v>
      </c>
      <c r="F117" s="24" t="s">
        <v>618</v>
      </c>
      <c r="G117" s="24" t="s">
        <v>615</v>
      </c>
      <c r="H117" s="25" t="s">
        <v>616</v>
      </c>
      <c r="I117" s="59">
        <v>2670</v>
      </c>
      <c r="J117" s="45">
        <v>43276</v>
      </c>
      <c r="K117" s="35">
        <v>43276</v>
      </c>
      <c r="L117" s="26">
        <v>2670</v>
      </c>
      <c r="M117" s="26" t="s">
        <v>647</v>
      </c>
      <c r="N117" s="24" t="s">
        <v>617</v>
      </c>
    </row>
    <row r="118" spans="1:14" s="61" customFormat="1" ht="22.5">
      <c r="A118" s="36" t="s">
        <v>619</v>
      </c>
      <c r="B118" s="39">
        <v>43278</v>
      </c>
      <c r="C118" s="36" t="s">
        <v>620</v>
      </c>
      <c r="D118" s="27" t="s">
        <v>18</v>
      </c>
      <c r="E118" s="22" t="s">
        <v>19</v>
      </c>
      <c r="F118" s="27"/>
      <c r="G118" s="36" t="s">
        <v>241</v>
      </c>
      <c r="H118" s="71" t="s">
        <v>176</v>
      </c>
      <c r="I118" s="60">
        <v>4000</v>
      </c>
      <c r="J118" s="46">
        <v>43221</v>
      </c>
      <c r="K118" s="38">
        <v>43312</v>
      </c>
      <c r="L118" s="37">
        <f>1263.68+1077.68+261+789.32</f>
        <v>3391.6800000000003</v>
      </c>
      <c r="M118" s="37" t="s">
        <v>645</v>
      </c>
      <c r="N118" s="27" t="s">
        <v>622</v>
      </c>
    </row>
    <row r="119" spans="1:14" s="61" customFormat="1" ht="22.5">
      <c r="A119" s="36" t="s">
        <v>621</v>
      </c>
      <c r="B119" s="39">
        <v>43278</v>
      </c>
      <c r="C119" s="36" t="s">
        <v>91</v>
      </c>
      <c r="D119" s="27" t="s">
        <v>18</v>
      </c>
      <c r="E119" s="22" t="s">
        <v>19</v>
      </c>
      <c r="F119" s="27"/>
      <c r="G119" s="27" t="s">
        <v>92</v>
      </c>
      <c r="H119" s="32" t="s">
        <v>93</v>
      </c>
      <c r="I119" s="60">
        <v>1400</v>
      </c>
      <c r="J119" s="46">
        <v>43191</v>
      </c>
      <c r="K119" s="38">
        <v>43312</v>
      </c>
      <c r="L119" s="37">
        <f>350+350+60+350</f>
        <v>1110</v>
      </c>
      <c r="M119" s="37" t="s">
        <v>725</v>
      </c>
      <c r="N119" s="27" t="s">
        <v>682</v>
      </c>
    </row>
    <row r="120" spans="1:14" s="61" customFormat="1" ht="22.5">
      <c r="A120" s="36" t="s">
        <v>623</v>
      </c>
      <c r="B120" s="39">
        <v>43278</v>
      </c>
      <c r="C120" s="36" t="s">
        <v>624</v>
      </c>
      <c r="D120" s="27" t="s">
        <v>18</v>
      </c>
      <c r="E120" s="22" t="s">
        <v>19</v>
      </c>
      <c r="F120" s="27"/>
      <c r="G120" s="27" t="s">
        <v>92</v>
      </c>
      <c r="H120" s="32" t="s">
        <v>93</v>
      </c>
      <c r="I120" s="60">
        <v>4000</v>
      </c>
      <c r="J120" s="46">
        <v>43191</v>
      </c>
      <c r="K120" s="38">
        <v>43312</v>
      </c>
      <c r="L120" s="37">
        <f>1000+1000+1000+1000</f>
        <v>4000</v>
      </c>
      <c r="M120" s="37" t="s">
        <v>646</v>
      </c>
      <c r="N120" s="27" t="s">
        <v>625</v>
      </c>
    </row>
    <row r="121" spans="1:14" ht="22.5">
      <c r="A121" s="29" t="s">
        <v>627</v>
      </c>
      <c r="B121" s="34">
        <v>43279</v>
      </c>
      <c r="C121" s="29" t="s">
        <v>628</v>
      </c>
      <c r="D121" s="24" t="s">
        <v>18</v>
      </c>
      <c r="E121" s="22" t="s">
        <v>19</v>
      </c>
      <c r="F121" s="24"/>
      <c r="G121" s="24" t="s">
        <v>629</v>
      </c>
      <c r="H121" s="25" t="s">
        <v>630</v>
      </c>
      <c r="I121" s="59">
        <v>5000</v>
      </c>
      <c r="J121" s="45">
        <v>43055</v>
      </c>
      <c r="K121" s="35">
        <v>43236</v>
      </c>
      <c r="L121" s="26">
        <v>5000</v>
      </c>
      <c r="M121" s="26" t="s">
        <v>631</v>
      </c>
      <c r="N121" s="24" t="s">
        <v>266</v>
      </c>
    </row>
    <row r="122" spans="1:14" ht="33.75">
      <c r="A122" s="29" t="s">
        <v>632</v>
      </c>
      <c r="B122" s="34">
        <v>43280</v>
      </c>
      <c r="C122" s="29" t="s">
        <v>633</v>
      </c>
      <c r="D122" s="24" t="s">
        <v>26</v>
      </c>
      <c r="E122" s="22" t="s">
        <v>237</v>
      </c>
      <c r="F122" s="24" t="s">
        <v>634</v>
      </c>
      <c r="G122" s="24" t="s">
        <v>534</v>
      </c>
      <c r="H122" s="32" t="s">
        <v>535</v>
      </c>
      <c r="I122" s="59">
        <v>11500</v>
      </c>
      <c r="J122" s="45">
        <v>43280</v>
      </c>
      <c r="K122" s="35">
        <v>43280</v>
      </c>
      <c r="L122" s="26">
        <v>11388</v>
      </c>
      <c r="M122" s="26" t="s">
        <v>1216</v>
      </c>
      <c r="N122" s="24" t="s">
        <v>818</v>
      </c>
    </row>
    <row r="123" spans="1:14" ht="33.75">
      <c r="A123" s="29" t="s">
        <v>635</v>
      </c>
      <c r="B123" s="34">
        <v>43280</v>
      </c>
      <c r="C123" s="29" t="s">
        <v>636</v>
      </c>
      <c r="D123" s="24" t="s">
        <v>26</v>
      </c>
      <c r="E123" s="22" t="s">
        <v>237</v>
      </c>
      <c r="F123" s="24" t="s">
        <v>634</v>
      </c>
      <c r="G123" s="24" t="s">
        <v>534</v>
      </c>
      <c r="H123" s="32" t="s">
        <v>535</v>
      </c>
      <c r="I123" s="59">
        <v>8150</v>
      </c>
      <c r="J123" s="45">
        <v>43280</v>
      </c>
      <c r="K123" s="35">
        <v>43280</v>
      </c>
      <c r="L123" s="26">
        <v>8141.63</v>
      </c>
      <c r="M123" s="26" t="s">
        <v>806</v>
      </c>
      <c r="N123" s="24" t="s">
        <v>818</v>
      </c>
    </row>
    <row r="124" spans="1:14" ht="33.75">
      <c r="A124" s="29" t="s">
        <v>637</v>
      </c>
      <c r="B124" s="34">
        <v>43280</v>
      </c>
      <c r="C124" s="29" t="s">
        <v>638</v>
      </c>
      <c r="D124" s="24" t="s">
        <v>26</v>
      </c>
      <c r="E124" s="22" t="s">
        <v>237</v>
      </c>
      <c r="F124" s="24" t="s">
        <v>639</v>
      </c>
      <c r="G124" s="24" t="s">
        <v>640</v>
      </c>
      <c r="H124" s="25" t="s">
        <v>586</v>
      </c>
      <c r="I124" s="59">
        <v>8500</v>
      </c>
      <c r="J124" s="45">
        <v>43280</v>
      </c>
      <c r="K124" s="35">
        <v>43280</v>
      </c>
      <c r="L124" s="26">
        <v>8450</v>
      </c>
      <c r="M124" s="26" t="s">
        <v>711</v>
      </c>
      <c r="N124" s="24" t="s">
        <v>667</v>
      </c>
    </row>
    <row r="125" spans="1:14" ht="22.5">
      <c r="A125" s="23" t="s">
        <v>641</v>
      </c>
      <c r="B125" s="34">
        <v>43285</v>
      </c>
      <c r="C125" s="23" t="s">
        <v>653</v>
      </c>
      <c r="D125" s="24" t="s">
        <v>18</v>
      </c>
      <c r="E125" s="22" t="s">
        <v>19</v>
      </c>
      <c r="F125" s="24"/>
      <c r="G125" s="24" t="s">
        <v>642</v>
      </c>
      <c r="H125" s="30" t="s">
        <v>643</v>
      </c>
      <c r="I125" s="59">
        <v>37000</v>
      </c>
      <c r="J125" s="45">
        <v>42962</v>
      </c>
      <c r="K125" s="35">
        <v>43327</v>
      </c>
      <c r="L125" s="26">
        <f>35355.55+182.6+416.5+313.5</f>
        <v>36268.15</v>
      </c>
      <c r="M125" s="26" t="s">
        <v>861</v>
      </c>
      <c r="N125" s="24" t="s">
        <v>644</v>
      </c>
    </row>
    <row r="126" spans="1:14" ht="22.5">
      <c r="A126" s="29" t="s">
        <v>652</v>
      </c>
      <c r="B126" s="34">
        <v>43286</v>
      </c>
      <c r="C126" s="29" t="s">
        <v>654</v>
      </c>
      <c r="D126" s="27" t="s">
        <v>41</v>
      </c>
      <c r="E126" s="22" t="s">
        <v>19</v>
      </c>
      <c r="F126" s="24"/>
      <c r="G126" s="24" t="s">
        <v>655</v>
      </c>
      <c r="H126" s="54" t="s">
        <v>66</v>
      </c>
      <c r="I126" s="59">
        <v>1538</v>
      </c>
      <c r="J126" s="45">
        <v>43290</v>
      </c>
      <c r="K126" s="35">
        <v>43297</v>
      </c>
      <c r="L126" s="26">
        <v>1538</v>
      </c>
      <c r="M126" s="26" t="s">
        <v>666</v>
      </c>
      <c r="N126" s="24" t="s">
        <v>656</v>
      </c>
    </row>
    <row r="127" spans="1:14" s="61" customFormat="1" ht="101.25">
      <c r="A127" s="36" t="s">
        <v>657</v>
      </c>
      <c r="B127" s="39">
        <v>43290</v>
      </c>
      <c r="C127" s="36" t="s">
        <v>658</v>
      </c>
      <c r="D127" s="27" t="s">
        <v>18</v>
      </c>
      <c r="E127" s="22" t="s">
        <v>237</v>
      </c>
      <c r="F127" s="55" t="s">
        <v>791</v>
      </c>
      <c r="G127" s="55" t="s">
        <v>789</v>
      </c>
      <c r="H127" s="32" t="s">
        <v>790</v>
      </c>
      <c r="I127" s="60">
        <v>24500</v>
      </c>
      <c r="J127" s="46">
        <v>43313</v>
      </c>
      <c r="K127" s="38">
        <v>43677</v>
      </c>
      <c r="L127" s="37">
        <f>2041.66+2041.66+2041.66+2041.66+2041.66+2041.66+2041.66</f>
        <v>14291.62</v>
      </c>
      <c r="M127" s="37" t="s">
        <v>860</v>
      </c>
      <c r="N127" s="27" t="s">
        <v>859</v>
      </c>
    </row>
    <row r="128" spans="1:14" ht="22.5">
      <c r="A128" s="23" t="s">
        <v>669</v>
      </c>
      <c r="B128" s="34">
        <v>43290</v>
      </c>
      <c r="C128" s="23" t="s">
        <v>670</v>
      </c>
      <c r="D128" s="27" t="s">
        <v>41</v>
      </c>
      <c r="E128" s="22" t="s">
        <v>19</v>
      </c>
      <c r="F128" s="24"/>
      <c r="G128" s="24" t="s">
        <v>671</v>
      </c>
      <c r="H128" s="25" t="s">
        <v>702</v>
      </c>
      <c r="I128" s="59">
        <v>350</v>
      </c>
      <c r="J128" s="45">
        <v>43290</v>
      </c>
      <c r="K128" s="35">
        <v>43301</v>
      </c>
      <c r="L128" s="26">
        <v>350</v>
      </c>
      <c r="M128" s="15" t="s">
        <v>862</v>
      </c>
      <c r="N128" s="24" t="s">
        <v>672</v>
      </c>
    </row>
    <row r="129" spans="1:14" ht="22.5">
      <c r="A129" s="29" t="s">
        <v>673</v>
      </c>
      <c r="B129" s="34">
        <v>43290</v>
      </c>
      <c r="C129" s="29" t="s">
        <v>674</v>
      </c>
      <c r="D129" s="27" t="s">
        <v>41</v>
      </c>
      <c r="E129" s="22" t="s">
        <v>19</v>
      </c>
      <c r="F129" s="24"/>
      <c r="G129" s="24" t="s">
        <v>199</v>
      </c>
      <c r="H129" s="32" t="s">
        <v>200</v>
      </c>
      <c r="I129" s="59">
        <v>850</v>
      </c>
      <c r="J129" s="45">
        <v>43209</v>
      </c>
      <c r="K129" s="35">
        <v>43210</v>
      </c>
      <c r="L129" s="26">
        <v>850</v>
      </c>
      <c r="M129" s="26" t="s">
        <v>863</v>
      </c>
      <c r="N129" s="24" t="s">
        <v>675</v>
      </c>
    </row>
    <row r="130" spans="1:14" ht="22.5">
      <c r="A130" s="29" t="s">
        <v>676</v>
      </c>
      <c r="B130" s="34">
        <v>43290</v>
      </c>
      <c r="C130" s="29" t="s">
        <v>677</v>
      </c>
      <c r="D130" s="24" t="s">
        <v>18</v>
      </c>
      <c r="E130" s="22" t="s">
        <v>19</v>
      </c>
      <c r="F130" s="24"/>
      <c r="G130" s="24" t="s">
        <v>678</v>
      </c>
      <c r="H130" s="25" t="s">
        <v>679</v>
      </c>
      <c r="I130" s="59">
        <v>380</v>
      </c>
      <c r="J130" s="45">
        <v>43291</v>
      </c>
      <c r="K130" s="35">
        <v>43311</v>
      </c>
      <c r="L130" s="26">
        <f>380</f>
        <v>380</v>
      </c>
      <c r="M130" s="26" t="s">
        <v>864</v>
      </c>
      <c r="N130" s="24" t="s">
        <v>680</v>
      </c>
    </row>
    <row r="131" spans="1:14" ht="22.5">
      <c r="A131" s="29" t="s">
        <v>683</v>
      </c>
      <c r="B131" s="34">
        <v>43290</v>
      </c>
      <c r="C131" s="29" t="s">
        <v>684</v>
      </c>
      <c r="D131" s="24" t="s">
        <v>26</v>
      </c>
      <c r="E131" s="22" t="s">
        <v>19</v>
      </c>
      <c r="F131" s="24"/>
      <c r="G131" s="24" t="s">
        <v>442</v>
      </c>
      <c r="H131" s="25" t="s">
        <v>443</v>
      </c>
      <c r="I131" s="59">
        <v>210</v>
      </c>
      <c r="J131" s="45">
        <v>43280</v>
      </c>
      <c r="K131" s="35">
        <v>43296</v>
      </c>
      <c r="L131" s="26">
        <v>207.38</v>
      </c>
      <c r="M131" s="26" t="s">
        <v>865</v>
      </c>
      <c r="N131" s="24" t="s">
        <v>685</v>
      </c>
    </row>
    <row r="132" spans="1:14" ht="33.75">
      <c r="A132" s="29" t="s">
        <v>686</v>
      </c>
      <c r="B132" s="34">
        <v>43290</v>
      </c>
      <c r="C132" s="24" t="s">
        <v>687</v>
      </c>
      <c r="D132" s="24" t="s">
        <v>26</v>
      </c>
      <c r="E132" s="22" t="s">
        <v>237</v>
      </c>
      <c r="F132" s="24" t="s">
        <v>688</v>
      </c>
      <c r="G132" s="24" t="s">
        <v>689</v>
      </c>
      <c r="H132" s="25" t="s">
        <v>690</v>
      </c>
      <c r="I132" s="59">
        <v>1800</v>
      </c>
      <c r="J132" s="45">
        <v>43300</v>
      </c>
      <c r="K132" s="35">
        <v>43307</v>
      </c>
      <c r="L132" s="26">
        <v>1775</v>
      </c>
      <c r="M132" s="26" t="s">
        <v>866</v>
      </c>
      <c r="N132" s="24" t="s">
        <v>691</v>
      </c>
    </row>
    <row r="133" spans="1:14" ht="22.5">
      <c r="A133" s="29" t="s">
        <v>692</v>
      </c>
      <c r="B133" s="34">
        <v>43291</v>
      </c>
      <c r="C133" s="29" t="s">
        <v>693</v>
      </c>
      <c r="D133" s="24" t="s">
        <v>26</v>
      </c>
      <c r="E133" s="22" t="s">
        <v>19</v>
      </c>
      <c r="F133" s="24"/>
      <c r="G133" s="24" t="s">
        <v>694</v>
      </c>
      <c r="H133" s="25" t="s">
        <v>695</v>
      </c>
      <c r="I133" s="59">
        <v>440</v>
      </c>
      <c r="J133" s="45">
        <v>43292</v>
      </c>
      <c r="K133" s="35">
        <v>43301</v>
      </c>
      <c r="L133" s="26">
        <v>437.07</v>
      </c>
      <c r="M133" s="26" t="s">
        <v>867</v>
      </c>
      <c r="N133" s="24" t="s">
        <v>696</v>
      </c>
    </row>
    <row r="134" spans="1:14" s="61" customFormat="1" ht="22.5">
      <c r="A134" s="36" t="s">
        <v>697</v>
      </c>
      <c r="B134" s="39">
        <v>43292</v>
      </c>
      <c r="C134" s="27" t="s">
        <v>698</v>
      </c>
      <c r="D134" s="27" t="s">
        <v>18</v>
      </c>
      <c r="E134" s="22" t="s">
        <v>19</v>
      </c>
      <c r="F134" s="27"/>
      <c r="G134" s="27" t="s">
        <v>699</v>
      </c>
      <c r="H134" s="58" t="s">
        <v>493</v>
      </c>
      <c r="I134" s="60">
        <v>2520</v>
      </c>
      <c r="J134" s="46">
        <v>43191</v>
      </c>
      <c r="K134" s="38">
        <v>43312</v>
      </c>
      <c r="L134" s="37">
        <f>615+615+647.5+550+65</f>
        <v>2492.5</v>
      </c>
      <c r="M134" s="37" t="s">
        <v>895</v>
      </c>
      <c r="N134" s="27" t="s">
        <v>700</v>
      </c>
    </row>
    <row r="135" spans="1:14" ht="22.5">
      <c r="A135" s="29" t="s">
        <v>704</v>
      </c>
      <c r="B135" s="34">
        <v>43293</v>
      </c>
      <c r="C135" s="29" t="s">
        <v>705</v>
      </c>
      <c r="D135" s="24" t="s">
        <v>26</v>
      </c>
      <c r="E135" s="22" t="s">
        <v>19</v>
      </c>
      <c r="F135" s="24" t="s">
        <v>829</v>
      </c>
      <c r="G135" s="24" t="s">
        <v>706</v>
      </c>
      <c r="H135" s="25" t="s">
        <v>707</v>
      </c>
      <c r="I135" s="59">
        <v>352</v>
      </c>
      <c r="J135" s="45">
        <v>43290</v>
      </c>
      <c r="K135" s="35">
        <v>43296</v>
      </c>
      <c r="L135" s="26">
        <v>352</v>
      </c>
      <c r="M135" s="26" t="s">
        <v>896</v>
      </c>
      <c r="N135" s="24" t="s">
        <v>708</v>
      </c>
    </row>
    <row r="136" spans="1:14" ht="22.5">
      <c r="A136" s="23" t="s">
        <v>726</v>
      </c>
      <c r="B136" s="34">
        <v>43294</v>
      </c>
      <c r="C136" s="18" t="s">
        <v>727</v>
      </c>
      <c r="D136" s="24" t="s">
        <v>26</v>
      </c>
      <c r="E136" s="22" t="s">
        <v>19</v>
      </c>
      <c r="F136" s="24"/>
      <c r="G136" s="24" t="s">
        <v>264</v>
      </c>
      <c r="H136" s="25" t="s">
        <v>728</v>
      </c>
      <c r="I136" s="59">
        <v>720</v>
      </c>
      <c r="J136" s="45">
        <v>43313</v>
      </c>
      <c r="K136" s="35">
        <v>44043</v>
      </c>
      <c r="L136" s="26"/>
      <c r="M136" s="26" t="s">
        <v>845</v>
      </c>
      <c r="N136" s="24" t="s">
        <v>729</v>
      </c>
    </row>
    <row r="137" spans="1:14" s="61" customFormat="1" ht="22.5">
      <c r="A137" s="36" t="s">
        <v>733</v>
      </c>
      <c r="B137" s="39">
        <v>43299</v>
      </c>
      <c r="C137" s="36" t="s">
        <v>156</v>
      </c>
      <c r="D137" s="27" t="s">
        <v>18</v>
      </c>
      <c r="E137" s="22" t="s">
        <v>19</v>
      </c>
      <c r="F137" s="27"/>
      <c r="G137" s="27" t="s">
        <v>157</v>
      </c>
      <c r="H137" s="32" t="s">
        <v>158</v>
      </c>
      <c r="I137" s="60">
        <v>3255</v>
      </c>
      <c r="J137" s="46">
        <v>43221</v>
      </c>
      <c r="K137" s="38">
        <v>43343</v>
      </c>
      <c r="L137" s="37">
        <f>1748.44+1113.44</f>
        <v>2861.88</v>
      </c>
      <c r="M137" s="37" t="s">
        <v>1215</v>
      </c>
      <c r="N137" s="27" t="s">
        <v>858</v>
      </c>
    </row>
    <row r="138" spans="1:14" ht="22.5">
      <c r="A138" s="36" t="s">
        <v>734</v>
      </c>
      <c r="B138" s="39">
        <v>43300</v>
      </c>
      <c r="C138" s="36" t="s">
        <v>165</v>
      </c>
      <c r="D138" s="27" t="s">
        <v>41</v>
      </c>
      <c r="E138" s="22" t="s">
        <v>19</v>
      </c>
      <c r="F138" s="27"/>
      <c r="G138" s="27" t="s">
        <v>243</v>
      </c>
      <c r="H138" s="48" t="s">
        <v>166</v>
      </c>
      <c r="I138" s="59">
        <v>4550</v>
      </c>
      <c r="J138" s="45">
        <v>43293</v>
      </c>
      <c r="K138" s="35">
        <v>43324</v>
      </c>
      <c r="L138" s="26">
        <v>4550</v>
      </c>
      <c r="M138" s="26" t="s">
        <v>897</v>
      </c>
      <c r="N138" s="24" t="s">
        <v>735</v>
      </c>
    </row>
    <row r="139" spans="1:14" ht="22.5">
      <c r="A139" s="29" t="s">
        <v>736</v>
      </c>
      <c r="B139" s="39">
        <v>43301</v>
      </c>
      <c r="C139" s="29" t="s">
        <v>737</v>
      </c>
      <c r="D139" s="24" t="s">
        <v>26</v>
      </c>
      <c r="E139" s="22" t="s">
        <v>19</v>
      </c>
      <c r="F139" s="24"/>
      <c r="G139" s="24" t="s">
        <v>738</v>
      </c>
      <c r="H139" s="25" t="s">
        <v>739</v>
      </c>
      <c r="I139" s="59">
        <v>915</v>
      </c>
      <c r="J139" s="45">
        <v>43304</v>
      </c>
      <c r="K139" s="35">
        <v>43315</v>
      </c>
      <c r="L139" s="26">
        <v>915</v>
      </c>
      <c r="M139" s="26" t="s">
        <v>898</v>
      </c>
      <c r="N139" s="24" t="s">
        <v>740</v>
      </c>
    </row>
    <row r="140" spans="1:14" ht="22.5">
      <c r="A140" s="29" t="s">
        <v>741</v>
      </c>
      <c r="B140" s="34">
        <v>43304</v>
      </c>
      <c r="C140" s="29" t="s">
        <v>742</v>
      </c>
      <c r="D140" s="24" t="s">
        <v>18</v>
      </c>
      <c r="E140" s="22" t="s">
        <v>19</v>
      </c>
      <c r="F140" s="24"/>
      <c r="G140" s="24" t="s">
        <v>743</v>
      </c>
      <c r="H140" s="25" t="s">
        <v>746</v>
      </c>
      <c r="I140" s="59">
        <v>2250</v>
      </c>
      <c r="J140" s="45">
        <v>43216</v>
      </c>
      <c r="K140" s="35">
        <v>43399</v>
      </c>
      <c r="L140" s="26">
        <f>900</f>
        <v>900</v>
      </c>
      <c r="M140" s="26" t="s">
        <v>744</v>
      </c>
      <c r="N140" s="24" t="s">
        <v>745</v>
      </c>
    </row>
    <row r="141" spans="1:14" ht="22.5">
      <c r="A141" s="29" t="s">
        <v>747</v>
      </c>
      <c r="B141" s="34">
        <v>43304</v>
      </c>
      <c r="C141" s="29" t="s">
        <v>748</v>
      </c>
      <c r="D141" s="27" t="s">
        <v>41</v>
      </c>
      <c r="E141" s="22" t="s">
        <v>19</v>
      </c>
      <c r="F141" s="24"/>
      <c r="G141" s="24" t="s">
        <v>749</v>
      </c>
      <c r="H141" s="25" t="s">
        <v>750</v>
      </c>
      <c r="I141" s="59">
        <v>1700</v>
      </c>
      <c r="J141" s="45">
        <v>43304</v>
      </c>
      <c r="K141" s="35">
        <v>43464</v>
      </c>
      <c r="L141" s="26">
        <f>390+402.8+402.8</f>
        <v>1195.5999999999999</v>
      </c>
      <c r="M141" s="26" t="s">
        <v>899</v>
      </c>
      <c r="N141" s="24" t="s">
        <v>751</v>
      </c>
    </row>
    <row r="142" spans="1:14" ht="22.5">
      <c r="A142" s="29" t="s">
        <v>752</v>
      </c>
      <c r="B142" s="34">
        <v>43304</v>
      </c>
      <c r="C142" s="29" t="s">
        <v>753</v>
      </c>
      <c r="D142" s="27" t="s">
        <v>41</v>
      </c>
      <c r="E142" s="22" t="s">
        <v>19</v>
      </c>
      <c r="F142" s="24"/>
      <c r="G142" s="24" t="s">
        <v>611</v>
      </c>
      <c r="H142" s="25" t="s">
        <v>612</v>
      </c>
      <c r="I142" s="59">
        <v>155</v>
      </c>
      <c r="J142" s="45">
        <v>43292</v>
      </c>
      <c r="K142" s="35">
        <v>43292</v>
      </c>
      <c r="L142" s="26">
        <v>153.69999999999999</v>
      </c>
      <c r="M142" s="26" t="s">
        <v>900</v>
      </c>
      <c r="N142" s="24" t="s">
        <v>754</v>
      </c>
    </row>
    <row r="143" spans="1:14" ht="33.75">
      <c r="A143" s="29" t="s">
        <v>755</v>
      </c>
      <c r="B143" s="34">
        <v>43306</v>
      </c>
      <c r="C143" s="29" t="s">
        <v>756</v>
      </c>
      <c r="D143" s="24" t="s">
        <v>26</v>
      </c>
      <c r="E143" s="22" t="s">
        <v>237</v>
      </c>
      <c r="F143" s="24" t="s">
        <v>757</v>
      </c>
      <c r="G143" s="27" t="s">
        <v>758</v>
      </c>
      <c r="H143" s="58">
        <v>12312830156</v>
      </c>
      <c r="I143" s="59">
        <v>12000</v>
      </c>
      <c r="J143" s="45">
        <v>43244</v>
      </c>
      <c r="K143" s="35">
        <v>43251</v>
      </c>
      <c r="L143" s="26">
        <f>4524.12+7032.72</f>
        <v>11556.84</v>
      </c>
      <c r="M143" s="26" t="s">
        <v>901</v>
      </c>
      <c r="N143" s="24" t="s">
        <v>759</v>
      </c>
    </row>
    <row r="144" spans="1:14" ht="22.5">
      <c r="A144" s="23" t="s">
        <v>760</v>
      </c>
      <c r="B144" s="34">
        <v>43306</v>
      </c>
      <c r="C144" s="23" t="s">
        <v>761</v>
      </c>
      <c r="D144" s="27" t="s">
        <v>41</v>
      </c>
      <c r="E144" s="22" t="s">
        <v>19</v>
      </c>
      <c r="F144" s="24"/>
      <c r="G144" s="24" t="s">
        <v>104</v>
      </c>
      <c r="H144" s="25" t="s">
        <v>762</v>
      </c>
      <c r="I144" s="59">
        <v>24250</v>
      </c>
      <c r="J144" s="45">
        <v>43101</v>
      </c>
      <c r="K144" s="35">
        <v>43220</v>
      </c>
      <c r="L144" s="26">
        <v>24230.85</v>
      </c>
      <c r="M144" s="26"/>
      <c r="N144" s="24" t="s">
        <v>763</v>
      </c>
    </row>
    <row r="145" spans="1:14" ht="22.5">
      <c r="A145" s="29" t="s">
        <v>764</v>
      </c>
      <c r="B145" s="34">
        <v>43306</v>
      </c>
      <c r="C145" s="29" t="s">
        <v>765</v>
      </c>
      <c r="D145" s="24" t="s">
        <v>18</v>
      </c>
      <c r="E145" s="22" t="s">
        <v>19</v>
      </c>
      <c r="F145" s="24"/>
      <c r="G145" s="27" t="s">
        <v>766</v>
      </c>
      <c r="H145" s="32" t="s">
        <v>767</v>
      </c>
      <c r="I145" s="59">
        <v>22000</v>
      </c>
      <c r="J145" s="45">
        <v>43191</v>
      </c>
      <c r="K145" s="35">
        <v>43404</v>
      </c>
      <c r="L145" s="26">
        <f>5994.68+3099.4+1051.15+2556.35+1666.9+2077.71+2645.02+2172.68+2257.03</f>
        <v>23520.92</v>
      </c>
      <c r="M145" s="26"/>
      <c r="N145" s="24"/>
    </row>
    <row r="146" spans="1:14" ht="33.75">
      <c r="A146" s="29" t="s">
        <v>768</v>
      </c>
      <c r="B146" s="34">
        <v>43307</v>
      </c>
      <c r="C146" s="29" t="s">
        <v>769</v>
      </c>
      <c r="D146" s="24" t="s">
        <v>26</v>
      </c>
      <c r="E146" s="22" t="s">
        <v>237</v>
      </c>
      <c r="F146" s="24" t="s">
        <v>772</v>
      </c>
      <c r="G146" s="24" t="s">
        <v>770</v>
      </c>
      <c r="H146" s="25" t="s">
        <v>771</v>
      </c>
      <c r="I146" s="59">
        <v>1620</v>
      </c>
      <c r="J146" s="45">
        <v>43306</v>
      </c>
      <c r="K146" s="35">
        <v>43319</v>
      </c>
      <c r="L146" s="26">
        <v>1620</v>
      </c>
      <c r="M146" s="26" t="s">
        <v>902</v>
      </c>
      <c r="N146" s="24" t="s">
        <v>774</v>
      </c>
    </row>
    <row r="147" spans="1:14" ht="22.5">
      <c r="A147" s="29" t="s">
        <v>775</v>
      </c>
      <c r="B147" s="34">
        <v>43307</v>
      </c>
      <c r="C147" s="29" t="s">
        <v>776</v>
      </c>
      <c r="D147" s="24" t="s">
        <v>18</v>
      </c>
      <c r="E147" s="22" t="s">
        <v>19</v>
      </c>
      <c r="F147" s="24"/>
      <c r="G147" s="24" t="s">
        <v>778</v>
      </c>
      <c r="H147" s="66" t="s">
        <v>777</v>
      </c>
      <c r="I147" s="59">
        <v>650</v>
      </c>
      <c r="J147" s="45">
        <v>43305</v>
      </c>
      <c r="K147" s="35">
        <v>43670</v>
      </c>
      <c r="L147" s="26">
        <v>648</v>
      </c>
      <c r="M147" s="26" t="s">
        <v>1192</v>
      </c>
      <c r="N147" s="24" t="s">
        <v>779</v>
      </c>
    </row>
    <row r="148" spans="1:14" s="61" customFormat="1" ht="22.5">
      <c r="A148" s="36" t="s">
        <v>780</v>
      </c>
      <c r="B148" s="39">
        <v>43308</v>
      </c>
      <c r="C148" s="36" t="s">
        <v>781</v>
      </c>
      <c r="D148" s="27" t="s">
        <v>18</v>
      </c>
      <c r="E148" s="22" t="s">
        <v>19</v>
      </c>
      <c r="F148" s="27"/>
      <c r="G148" s="36" t="s">
        <v>241</v>
      </c>
      <c r="H148" s="71" t="s">
        <v>176</v>
      </c>
      <c r="I148" s="60">
        <v>3500</v>
      </c>
      <c r="J148" s="46">
        <v>43313</v>
      </c>
      <c r="K148" s="38">
        <v>43404</v>
      </c>
      <c r="L148" s="37">
        <f>842.43+207+557.92+1482.78</f>
        <v>3090.13</v>
      </c>
      <c r="M148" s="37" t="s">
        <v>831</v>
      </c>
      <c r="N148" s="27" t="s">
        <v>782</v>
      </c>
    </row>
    <row r="149" spans="1:14" s="61" customFormat="1" ht="56.25">
      <c r="A149" s="36" t="s">
        <v>783</v>
      </c>
      <c r="B149" s="39">
        <v>43308</v>
      </c>
      <c r="C149" s="36" t="s">
        <v>784</v>
      </c>
      <c r="D149" s="27" t="s">
        <v>18</v>
      </c>
      <c r="E149" s="22" t="s">
        <v>237</v>
      </c>
      <c r="F149" s="61" t="s">
        <v>893</v>
      </c>
      <c r="G149" s="55" t="s">
        <v>869</v>
      </c>
      <c r="H149" s="55">
        <v>1020871007</v>
      </c>
      <c r="I149" s="60">
        <v>8000</v>
      </c>
      <c r="J149" s="46">
        <v>43344</v>
      </c>
      <c r="K149" s="38">
        <v>43830</v>
      </c>
      <c r="L149" s="37"/>
      <c r="M149" s="37" t="s">
        <v>903</v>
      </c>
      <c r="N149" s="27" t="s">
        <v>904</v>
      </c>
    </row>
    <row r="150" spans="1:14" ht="33.75">
      <c r="A150" s="29" t="s">
        <v>785</v>
      </c>
      <c r="B150" s="28" t="s">
        <v>786</v>
      </c>
      <c r="C150" s="29" t="s">
        <v>787</v>
      </c>
      <c r="D150" s="27" t="s">
        <v>41</v>
      </c>
      <c r="E150" s="22" t="s">
        <v>19</v>
      </c>
      <c r="F150" s="24"/>
      <c r="G150" s="24" t="s">
        <v>389</v>
      </c>
      <c r="H150" s="25" t="s">
        <v>386</v>
      </c>
      <c r="I150" s="59">
        <v>1440</v>
      </c>
      <c r="J150" s="45">
        <v>43271</v>
      </c>
      <c r="K150" s="35">
        <v>43403</v>
      </c>
      <c r="L150" s="26">
        <f>200+160+360+435</f>
        <v>1155</v>
      </c>
      <c r="M150" s="26" t="s">
        <v>905</v>
      </c>
      <c r="N150" s="24" t="s">
        <v>788</v>
      </c>
    </row>
    <row r="151" spans="1:14" ht="22.5">
      <c r="A151" s="29" t="s">
        <v>792</v>
      </c>
      <c r="B151" s="34">
        <v>43315</v>
      </c>
      <c r="C151" s="29" t="s">
        <v>793</v>
      </c>
      <c r="D151" s="24" t="s">
        <v>18</v>
      </c>
      <c r="E151" s="22" t="s">
        <v>19</v>
      </c>
      <c r="F151" s="24"/>
      <c r="G151" s="24" t="s">
        <v>796</v>
      </c>
      <c r="H151" s="25" t="s">
        <v>794</v>
      </c>
      <c r="I151" s="59">
        <v>1800</v>
      </c>
      <c r="J151" s="45">
        <v>43315</v>
      </c>
      <c r="K151" s="35">
        <v>43315</v>
      </c>
      <c r="L151" s="26"/>
      <c r="M151" s="26" t="s">
        <v>906</v>
      </c>
      <c r="N151" s="24" t="s">
        <v>795</v>
      </c>
    </row>
    <row r="152" spans="1:14" ht="33.75">
      <c r="A152" s="29" t="s">
        <v>797</v>
      </c>
      <c r="B152" s="34">
        <v>43315</v>
      </c>
      <c r="C152" s="29" t="s">
        <v>798</v>
      </c>
      <c r="D152" s="24" t="s">
        <v>26</v>
      </c>
      <c r="E152" s="22" t="s">
        <v>237</v>
      </c>
      <c r="F152" s="24" t="s">
        <v>800</v>
      </c>
      <c r="G152" s="24" t="s">
        <v>534</v>
      </c>
      <c r="H152" s="32" t="s">
        <v>535</v>
      </c>
      <c r="I152" s="59">
        <v>15700</v>
      </c>
      <c r="J152" s="45">
        <v>43315</v>
      </c>
      <c r="K152" s="35">
        <v>43319</v>
      </c>
      <c r="L152" s="26">
        <f>15563.59</f>
        <v>15563.59</v>
      </c>
      <c r="M152" s="26" t="s">
        <v>907</v>
      </c>
      <c r="N152" s="24" t="s">
        <v>799</v>
      </c>
    </row>
    <row r="153" spans="1:14" ht="22.5">
      <c r="A153" s="29" t="s">
        <v>801</v>
      </c>
      <c r="B153" s="34">
        <v>43315</v>
      </c>
      <c r="C153" s="29" t="s">
        <v>802</v>
      </c>
      <c r="D153" s="24" t="s">
        <v>26</v>
      </c>
      <c r="E153" s="22" t="s">
        <v>19</v>
      </c>
      <c r="F153" s="24"/>
      <c r="G153" s="24" t="s">
        <v>803</v>
      </c>
      <c r="H153" s="25" t="s">
        <v>804</v>
      </c>
      <c r="I153" s="59">
        <v>9000</v>
      </c>
      <c r="J153" s="45">
        <v>43252</v>
      </c>
      <c r="K153" s="35">
        <v>43343</v>
      </c>
      <c r="L153" s="26">
        <f>3387.18+793.78+1661.4+1683.6+1610+323.05</f>
        <v>9459.01</v>
      </c>
      <c r="M153" s="26" t="s">
        <v>908</v>
      </c>
      <c r="N153" s="24" t="s">
        <v>805</v>
      </c>
    </row>
    <row r="154" spans="1:14" ht="22.5">
      <c r="A154" s="29" t="s">
        <v>807</v>
      </c>
      <c r="B154" s="34">
        <v>43332</v>
      </c>
      <c r="C154" s="29" t="s">
        <v>808</v>
      </c>
      <c r="D154" s="24" t="s">
        <v>26</v>
      </c>
      <c r="E154" s="22" t="s">
        <v>19</v>
      </c>
      <c r="F154" s="24"/>
      <c r="G154" s="24" t="s">
        <v>569</v>
      </c>
      <c r="H154" s="30" t="s">
        <v>570</v>
      </c>
      <c r="I154" s="59">
        <v>1980</v>
      </c>
      <c r="J154" s="45" t="s">
        <v>809</v>
      </c>
      <c r="K154" s="35">
        <v>43325</v>
      </c>
      <c r="L154" s="26">
        <v>1980</v>
      </c>
      <c r="M154" s="26" t="s">
        <v>909</v>
      </c>
      <c r="N154" s="24" t="s">
        <v>810</v>
      </c>
    </row>
    <row r="155" spans="1:14" ht="22.5">
      <c r="A155" s="29" t="s">
        <v>811</v>
      </c>
      <c r="B155" s="34">
        <v>43332</v>
      </c>
      <c r="C155" s="29" t="s">
        <v>812</v>
      </c>
      <c r="D155" s="27" t="s">
        <v>41</v>
      </c>
      <c r="E155" s="22" t="s">
        <v>19</v>
      </c>
      <c r="F155" s="24"/>
      <c r="G155" s="24" t="s">
        <v>671</v>
      </c>
      <c r="H155" s="25" t="s">
        <v>702</v>
      </c>
      <c r="I155" s="59">
        <v>400</v>
      </c>
      <c r="J155" s="45">
        <v>43322</v>
      </c>
      <c r="K155" s="35">
        <v>43342</v>
      </c>
      <c r="L155" s="26">
        <v>400</v>
      </c>
      <c r="M155" s="26" t="s">
        <v>910</v>
      </c>
      <c r="N155" s="24" t="s">
        <v>813</v>
      </c>
    </row>
    <row r="156" spans="1:14" ht="22.5">
      <c r="A156" s="29" t="s">
        <v>814</v>
      </c>
      <c r="B156" s="34">
        <v>43332</v>
      </c>
      <c r="C156" s="29" t="s">
        <v>815</v>
      </c>
      <c r="D156" s="24" t="s">
        <v>26</v>
      </c>
      <c r="E156" s="22" t="s">
        <v>19</v>
      </c>
      <c r="F156" s="24"/>
      <c r="G156" s="24" t="s">
        <v>816</v>
      </c>
      <c r="H156" s="25" t="s">
        <v>817</v>
      </c>
      <c r="I156" s="59">
        <v>3040</v>
      </c>
      <c r="J156" s="45">
        <v>43332</v>
      </c>
      <c r="K156" s="35">
        <v>43363</v>
      </c>
      <c r="L156" s="26">
        <f>1800+1200</f>
        <v>3000</v>
      </c>
      <c r="M156" s="26" t="s">
        <v>830</v>
      </c>
      <c r="N156" s="24" t="s">
        <v>823</v>
      </c>
    </row>
    <row r="157" spans="1:14" ht="22.5">
      <c r="A157" s="29" t="s">
        <v>819</v>
      </c>
      <c r="B157" s="34">
        <v>43332</v>
      </c>
      <c r="C157" s="29" t="s">
        <v>820</v>
      </c>
      <c r="D157" s="24" t="s">
        <v>18</v>
      </c>
      <c r="E157" s="22" t="s">
        <v>19</v>
      </c>
      <c r="F157" s="24"/>
      <c r="G157" s="24" t="s">
        <v>821</v>
      </c>
      <c r="H157" s="25" t="s">
        <v>822</v>
      </c>
      <c r="I157" s="59">
        <v>650</v>
      </c>
      <c r="J157" s="45">
        <v>43332</v>
      </c>
      <c r="K157" s="35">
        <v>43332</v>
      </c>
      <c r="L157" s="26">
        <v>650</v>
      </c>
      <c r="M157" s="26" t="s">
        <v>911</v>
      </c>
      <c r="N157" s="24" t="s">
        <v>824</v>
      </c>
    </row>
    <row r="158" spans="1:14" ht="22.5">
      <c r="A158" s="29" t="s">
        <v>825</v>
      </c>
      <c r="B158" s="34">
        <v>43332</v>
      </c>
      <c r="C158" s="29" t="s">
        <v>826</v>
      </c>
      <c r="D158" s="24" t="s">
        <v>18</v>
      </c>
      <c r="E158" s="22" t="s">
        <v>19</v>
      </c>
      <c r="F158" s="24"/>
      <c r="G158" s="27" t="s">
        <v>86</v>
      </c>
      <c r="H158" s="32" t="s">
        <v>88</v>
      </c>
      <c r="I158" s="60">
        <v>7000</v>
      </c>
      <c r="J158" s="46">
        <v>43283</v>
      </c>
      <c r="K158" s="38">
        <v>43343</v>
      </c>
      <c r="L158" s="37">
        <f>3501.5+3461.5</f>
        <v>6963</v>
      </c>
      <c r="M158" s="26" t="s">
        <v>912</v>
      </c>
      <c r="N158" s="24" t="s">
        <v>827</v>
      </c>
    </row>
    <row r="159" spans="1:14" ht="33.75">
      <c r="A159" s="42" t="s">
        <v>828</v>
      </c>
      <c r="B159" s="39">
        <v>43333</v>
      </c>
      <c r="C159" s="42" t="s">
        <v>877</v>
      </c>
      <c r="D159" s="27" t="s">
        <v>26</v>
      </c>
      <c r="E159" s="22" t="s">
        <v>237</v>
      </c>
      <c r="F159" s="27" t="s">
        <v>879</v>
      </c>
      <c r="G159" s="27" t="s">
        <v>878</v>
      </c>
      <c r="H159" s="32" t="s">
        <v>880</v>
      </c>
      <c r="I159" s="60">
        <v>556.5</v>
      </c>
      <c r="J159" s="46">
        <v>43362</v>
      </c>
      <c r="K159" s="38">
        <v>43363</v>
      </c>
      <c r="L159" s="37">
        <v>556.5</v>
      </c>
      <c r="M159" s="37" t="s">
        <v>913</v>
      </c>
      <c r="N159" s="27" t="s">
        <v>881</v>
      </c>
    </row>
    <row r="160" spans="1:14" ht="33.75">
      <c r="A160" s="29" t="s">
        <v>832</v>
      </c>
      <c r="B160" s="34">
        <v>43334</v>
      </c>
      <c r="C160" s="29" t="s">
        <v>833</v>
      </c>
      <c r="D160" s="24" t="s">
        <v>26</v>
      </c>
      <c r="E160" s="22" t="s">
        <v>237</v>
      </c>
      <c r="F160" s="24" t="s">
        <v>834</v>
      </c>
      <c r="G160" s="24" t="s">
        <v>534</v>
      </c>
      <c r="H160" s="32" t="s">
        <v>535</v>
      </c>
      <c r="I160" s="59">
        <v>15500</v>
      </c>
      <c r="J160" s="45">
        <v>43336</v>
      </c>
      <c r="K160" s="35">
        <v>43342</v>
      </c>
      <c r="L160" s="26">
        <f>12339.11</f>
        <v>12339.11</v>
      </c>
      <c r="M160" s="26" t="s">
        <v>914</v>
      </c>
      <c r="N160" s="24" t="s">
        <v>835</v>
      </c>
    </row>
    <row r="161" spans="1:17" ht="33.75">
      <c r="A161" s="23" t="s">
        <v>836</v>
      </c>
      <c r="B161" s="34">
        <v>43334</v>
      </c>
      <c r="C161" s="23" t="s">
        <v>837</v>
      </c>
      <c r="D161" s="24" t="s">
        <v>26</v>
      </c>
      <c r="E161" s="22" t="s">
        <v>237</v>
      </c>
      <c r="F161" s="24" t="s">
        <v>838</v>
      </c>
      <c r="G161" s="24" t="s">
        <v>758</v>
      </c>
      <c r="H161" s="58">
        <v>12312830156</v>
      </c>
      <c r="I161" s="59">
        <v>16200</v>
      </c>
      <c r="J161" s="45">
        <v>43339</v>
      </c>
      <c r="K161" s="35">
        <v>43342</v>
      </c>
      <c r="L161" s="26">
        <v>16181.79</v>
      </c>
      <c r="M161" s="26" t="s">
        <v>915</v>
      </c>
      <c r="N161" s="24" t="s">
        <v>839</v>
      </c>
    </row>
    <row r="162" spans="1:17" s="61" customFormat="1" ht="22.5">
      <c r="A162" s="36" t="s">
        <v>840</v>
      </c>
      <c r="B162" s="39">
        <v>43340</v>
      </c>
      <c r="C162" s="36" t="s">
        <v>841</v>
      </c>
      <c r="D162" s="27" t="s">
        <v>18</v>
      </c>
      <c r="E162" s="22" t="s">
        <v>19</v>
      </c>
      <c r="F162" s="27"/>
      <c r="G162" s="27" t="s">
        <v>345</v>
      </c>
      <c r="H162" s="71" t="s">
        <v>346</v>
      </c>
      <c r="I162" s="72">
        <v>2887.5</v>
      </c>
      <c r="J162" s="46">
        <v>43252</v>
      </c>
      <c r="K162" s="38">
        <v>43465</v>
      </c>
      <c r="L162" s="37">
        <v>2887.5</v>
      </c>
      <c r="M162" s="37" t="s">
        <v>916</v>
      </c>
      <c r="N162" s="27" t="s">
        <v>842</v>
      </c>
    </row>
    <row r="163" spans="1:17" ht="33.75">
      <c r="A163" s="29" t="s">
        <v>843</v>
      </c>
      <c r="B163" s="39">
        <v>43341</v>
      </c>
      <c r="C163" s="29" t="s">
        <v>844</v>
      </c>
      <c r="D163" s="27" t="s">
        <v>41</v>
      </c>
      <c r="E163" s="22" t="s">
        <v>237</v>
      </c>
      <c r="F163" s="68" t="s">
        <v>891</v>
      </c>
      <c r="G163" s="68" t="s">
        <v>892</v>
      </c>
      <c r="H163" s="28"/>
      <c r="I163" s="67">
        <v>27063.64</v>
      </c>
      <c r="J163" s="45">
        <v>43358</v>
      </c>
      <c r="K163" s="35">
        <v>43404</v>
      </c>
      <c r="L163" s="26"/>
      <c r="M163" s="26" t="s">
        <v>917</v>
      </c>
      <c r="N163" s="24" t="s">
        <v>918</v>
      </c>
    </row>
    <row r="164" spans="1:17" s="61" customFormat="1" ht="22.5">
      <c r="A164" s="36" t="s">
        <v>846</v>
      </c>
      <c r="B164" s="39">
        <v>43341</v>
      </c>
      <c r="C164" s="36" t="s">
        <v>847</v>
      </c>
      <c r="D164" s="27" t="s">
        <v>18</v>
      </c>
      <c r="E164" s="22" t="s">
        <v>19</v>
      </c>
      <c r="F164" s="27"/>
      <c r="G164" s="27" t="s">
        <v>86</v>
      </c>
      <c r="H164" s="32" t="s">
        <v>88</v>
      </c>
      <c r="I164" s="60">
        <v>1000</v>
      </c>
      <c r="J164" s="46">
        <v>43221</v>
      </c>
      <c r="K164" s="38">
        <v>43373</v>
      </c>
      <c r="L164" s="37">
        <f>200+200+200+200+200</f>
        <v>1000</v>
      </c>
      <c r="M164" s="37" t="s">
        <v>919</v>
      </c>
      <c r="N164" s="27" t="s">
        <v>848</v>
      </c>
    </row>
    <row r="165" spans="1:17" ht="33.75">
      <c r="A165" s="23" t="s">
        <v>849</v>
      </c>
      <c r="B165" s="34">
        <v>43346</v>
      </c>
      <c r="C165" s="23" t="s">
        <v>850</v>
      </c>
      <c r="D165" s="27" t="s">
        <v>41</v>
      </c>
      <c r="E165" s="22" t="s">
        <v>237</v>
      </c>
      <c r="F165" s="24" t="s">
        <v>851</v>
      </c>
      <c r="G165" s="24" t="s">
        <v>456</v>
      </c>
      <c r="H165" s="25" t="s">
        <v>457</v>
      </c>
      <c r="I165" s="59">
        <v>1500</v>
      </c>
      <c r="J165" s="45">
        <v>43349</v>
      </c>
      <c r="K165" s="35">
        <v>43363</v>
      </c>
      <c r="L165" s="26">
        <v>1500</v>
      </c>
      <c r="M165" s="26" t="s">
        <v>920</v>
      </c>
      <c r="N165" s="24" t="s">
        <v>852</v>
      </c>
    </row>
    <row r="166" spans="1:17" s="61" customFormat="1" ht="22.5">
      <c r="A166" s="36" t="s">
        <v>853</v>
      </c>
      <c r="B166" s="39">
        <v>43348</v>
      </c>
      <c r="C166" s="36" t="s">
        <v>854</v>
      </c>
      <c r="D166" s="27" t="s">
        <v>26</v>
      </c>
      <c r="E166" s="22" t="s">
        <v>19</v>
      </c>
      <c r="F166" s="27"/>
      <c r="G166" s="27" t="s">
        <v>157</v>
      </c>
      <c r="H166" s="32" t="s">
        <v>158</v>
      </c>
      <c r="I166" s="60">
        <v>2400</v>
      </c>
      <c r="J166" s="46">
        <v>43282</v>
      </c>
      <c r="K166" s="38">
        <v>43465</v>
      </c>
      <c r="L166" s="37">
        <f>800+800+800</f>
        <v>2400</v>
      </c>
      <c r="M166" s="37" t="s">
        <v>921</v>
      </c>
      <c r="N166" s="27" t="s">
        <v>855</v>
      </c>
    </row>
    <row r="167" spans="1:17" ht="33.75">
      <c r="A167" s="29" t="s">
        <v>872</v>
      </c>
      <c r="B167" s="34">
        <v>43354</v>
      </c>
      <c r="C167" s="29" t="s">
        <v>873</v>
      </c>
      <c r="D167" s="27" t="s">
        <v>41</v>
      </c>
      <c r="E167" s="22" t="s">
        <v>237</v>
      </c>
      <c r="F167" s="24" t="s">
        <v>870</v>
      </c>
      <c r="G167" s="55" t="s">
        <v>789</v>
      </c>
      <c r="H167" s="32" t="s">
        <v>790</v>
      </c>
      <c r="I167" s="59">
        <v>600</v>
      </c>
      <c r="J167" s="45">
        <v>43355</v>
      </c>
      <c r="K167" s="35">
        <v>43358</v>
      </c>
      <c r="L167" s="26">
        <v>600</v>
      </c>
      <c r="M167" s="26" t="s">
        <v>922</v>
      </c>
      <c r="N167" s="24" t="s">
        <v>871</v>
      </c>
    </row>
    <row r="168" spans="1:17" ht="33.75">
      <c r="A168" s="29" t="s">
        <v>875</v>
      </c>
      <c r="B168" s="34">
        <v>43361</v>
      </c>
      <c r="C168" s="24" t="s">
        <v>40</v>
      </c>
      <c r="D168" s="27" t="s">
        <v>41</v>
      </c>
      <c r="E168" s="22" t="s">
        <v>237</v>
      </c>
      <c r="F168" s="27" t="s">
        <v>874</v>
      </c>
      <c r="G168" s="27" t="s">
        <v>108</v>
      </c>
      <c r="H168" s="32" t="s">
        <v>109</v>
      </c>
      <c r="I168" s="60">
        <v>1800</v>
      </c>
      <c r="J168" s="46">
        <v>43370</v>
      </c>
      <c r="K168" s="38">
        <v>43371</v>
      </c>
      <c r="L168" s="37"/>
      <c r="M168" s="37" t="s">
        <v>923</v>
      </c>
      <c r="N168" s="27" t="s">
        <v>876</v>
      </c>
    </row>
    <row r="169" spans="1:17" ht="22.5">
      <c r="A169" s="18" t="s">
        <v>882</v>
      </c>
      <c r="B169" s="34">
        <v>43362</v>
      </c>
      <c r="C169" s="23" t="s">
        <v>883</v>
      </c>
      <c r="D169" s="24" t="s">
        <v>18</v>
      </c>
      <c r="E169" s="22" t="s">
        <v>19</v>
      </c>
      <c r="F169" s="24"/>
      <c r="G169" s="24" t="s">
        <v>884</v>
      </c>
      <c r="H169" s="29">
        <v>6128230965</v>
      </c>
      <c r="I169" s="59">
        <v>1100</v>
      </c>
      <c r="J169" s="45">
        <v>43364</v>
      </c>
      <c r="K169" s="35">
        <v>43367</v>
      </c>
      <c r="L169" s="26">
        <v>1100</v>
      </c>
      <c r="M169" s="26" t="s">
        <v>924</v>
      </c>
      <c r="N169" s="24" t="s">
        <v>885</v>
      </c>
    </row>
    <row r="170" spans="1:17" ht="22.5">
      <c r="A170" s="29" t="s">
        <v>886</v>
      </c>
      <c r="B170" s="34">
        <v>43364</v>
      </c>
      <c r="C170" s="29" t="s">
        <v>887</v>
      </c>
      <c r="D170" s="24" t="s">
        <v>18</v>
      </c>
      <c r="E170" s="22" t="s">
        <v>19</v>
      </c>
      <c r="F170" s="24"/>
      <c r="G170" s="24" t="s">
        <v>888</v>
      </c>
      <c r="H170" s="30" t="s">
        <v>889</v>
      </c>
      <c r="I170" s="59">
        <v>5785</v>
      </c>
      <c r="J170" s="45">
        <v>43360</v>
      </c>
      <c r="K170" s="35">
        <v>43830</v>
      </c>
      <c r="L170" s="37">
        <v>188.1</v>
      </c>
      <c r="M170" s="26" t="s">
        <v>925</v>
      </c>
      <c r="N170" s="24" t="s">
        <v>894</v>
      </c>
    </row>
    <row r="171" spans="1:17" ht="22.5">
      <c r="A171" s="29" t="s">
        <v>926</v>
      </c>
      <c r="B171" s="34">
        <v>43375</v>
      </c>
      <c r="C171" s="29" t="s">
        <v>927</v>
      </c>
      <c r="D171" s="24" t="s">
        <v>26</v>
      </c>
      <c r="E171" s="22" t="s">
        <v>19</v>
      </c>
      <c r="F171" s="24"/>
      <c r="G171" s="27" t="s">
        <v>250</v>
      </c>
      <c r="H171" s="32" t="s">
        <v>314</v>
      </c>
      <c r="I171" s="59">
        <v>1200</v>
      </c>
      <c r="J171" s="45">
        <v>43388</v>
      </c>
      <c r="K171" s="45">
        <v>43388</v>
      </c>
      <c r="L171" s="26">
        <v>1200</v>
      </c>
      <c r="M171" s="26" t="s">
        <v>928</v>
      </c>
      <c r="N171" s="24" t="s">
        <v>929</v>
      </c>
      <c r="O171" s="24"/>
      <c r="P171" s="24"/>
      <c r="Q171" s="24"/>
    </row>
    <row r="172" spans="1:17" ht="22.5">
      <c r="A172" s="29" t="s">
        <v>930</v>
      </c>
      <c r="B172" s="34">
        <v>43375</v>
      </c>
      <c r="C172" s="29" t="s">
        <v>931</v>
      </c>
      <c r="D172" s="27" t="s">
        <v>41</v>
      </c>
      <c r="E172" s="22" t="s">
        <v>19</v>
      </c>
      <c r="F172" s="24"/>
      <c r="G172" s="27" t="s">
        <v>126</v>
      </c>
      <c r="H172" s="48" t="s">
        <v>561</v>
      </c>
      <c r="I172" s="59">
        <v>830</v>
      </c>
      <c r="J172" s="45">
        <v>43083</v>
      </c>
      <c r="K172" s="45">
        <v>43172</v>
      </c>
      <c r="L172" s="26">
        <v>827.6</v>
      </c>
      <c r="M172" s="26" t="s">
        <v>932</v>
      </c>
      <c r="N172" s="24" t="s">
        <v>933</v>
      </c>
      <c r="O172" s="24"/>
      <c r="P172" s="24"/>
      <c r="Q172" s="24"/>
    </row>
    <row r="173" spans="1:17" ht="33.75">
      <c r="A173" s="29" t="s">
        <v>934</v>
      </c>
      <c r="B173" s="107">
        <v>43378</v>
      </c>
      <c r="C173" s="29" t="s">
        <v>935</v>
      </c>
      <c r="D173" s="24" t="s">
        <v>26</v>
      </c>
      <c r="E173" s="22" t="s">
        <v>237</v>
      </c>
      <c r="F173" s="24" t="s">
        <v>936</v>
      </c>
      <c r="G173" s="24" t="s">
        <v>555</v>
      </c>
      <c r="H173" s="32" t="s">
        <v>557</v>
      </c>
      <c r="I173" s="59">
        <v>2750</v>
      </c>
      <c r="J173" s="45">
        <v>43391</v>
      </c>
      <c r="K173" s="45">
        <v>43392</v>
      </c>
      <c r="L173" s="26">
        <v>2945</v>
      </c>
      <c r="M173" s="26" t="s">
        <v>937</v>
      </c>
      <c r="N173" s="24" t="s">
        <v>938</v>
      </c>
      <c r="O173" s="24"/>
      <c r="P173" s="24"/>
      <c r="Q173" s="24"/>
    </row>
    <row r="174" spans="1:17" ht="33.75">
      <c r="A174" s="29" t="s">
        <v>939</v>
      </c>
      <c r="B174" s="107">
        <v>43378</v>
      </c>
      <c r="C174" s="29" t="s">
        <v>940</v>
      </c>
      <c r="D174" s="24" t="s">
        <v>26</v>
      </c>
      <c r="E174" s="22" t="s">
        <v>237</v>
      </c>
      <c r="F174" s="24" t="s">
        <v>941</v>
      </c>
      <c r="G174" s="24" t="s">
        <v>942</v>
      </c>
      <c r="H174" s="25" t="s">
        <v>943</v>
      </c>
      <c r="I174" s="59">
        <v>1658</v>
      </c>
      <c r="J174" s="45">
        <v>43378</v>
      </c>
      <c r="K174" s="45">
        <v>43464</v>
      </c>
      <c r="L174" s="26">
        <v>1615.79</v>
      </c>
      <c r="M174" s="26" t="s">
        <v>944</v>
      </c>
      <c r="N174" s="24" t="s">
        <v>945</v>
      </c>
      <c r="O174" s="24"/>
      <c r="P174" s="24"/>
      <c r="Q174" s="24"/>
    </row>
    <row r="175" spans="1:17" ht="22.5">
      <c r="A175" s="88" t="s">
        <v>946</v>
      </c>
      <c r="B175" s="108">
        <v>43382</v>
      </c>
      <c r="C175" s="88" t="s">
        <v>526</v>
      </c>
      <c r="D175" s="69" t="s">
        <v>26</v>
      </c>
      <c r="E175" s="70" t="s">
        <v>19</v>
      </c>
      <c r="F175" s="89"/>
      <c r="G175" s="89" t="s">
        <v>581</v>
      </c>
      <c r="H175" s="90" t="s">
        <v>221</v>
      </c>
      <c r="I175" s="91">
        <v>580</v>
      </c>
      <c r="J175" s="92">
        <v>43382</v>
      </c>
      <c r="K175" s="92">
        <v>43465</v>
      </c>
      <c r="L175" s="93">
        <f>208.7+227+94+28</f>
        <v>557.70000000000005</v>
      </c>
      <c r="M175" s="93" t="s">
        <v>947</v>
      </c>
      <c r="N175" s="89" t="s">
        <v>948</v>
      </c>
      <c r="O175" s="89"/>
      <c r="P175" s="89"/>
      <c r="Q175" s="89"/>
    </row>
    <row r="176" spans="1:17" ht="45">
      <c r="A176" s="29" t="s">
        <v>949</v>
      </c>
      <c r="B176" s="34">
        <v>43383</v>
      </c>
      <c r="C176" s="29" t="s">
        <v>950</v>
      </c>
      <c r="D176" s="27" t="s">
        <v>26</v>
      </c>
      <c r="E176" s="24" t="s">
        <v>951</v>
      </c>
      <c r="F176" s="24"/>
      <c r="G176" s="24" t="s">
        <v>952</v>
      </c>
      <c r="H176" s="94" t="s">
        <v>953</v>
      </c>
      <c r="I176" s="59">
        <v>35000</v>
      </c>
      <c r="J176" s="45">
        <v>43525</v>
      </c>
      <c r="K176" s="45"/>
      <c r="L176" s="26"/>
      <c r="M176" s="26" t="s">
        <v>954</v>
      </c>
      <c r="N176" s="24" t="s">
        <v>955</v>
      </c>
      <c r="O176" s="24"/>
      <c r="P176" s="24"/>
      <c r="Q176" s="24" t="s">
        <v>956</v>
      </c>
    </row>
    <row r="177" spans="1:17" ht="22.5">
      <c r="A177" s="29" t="s">
        <v>957</v>
      </c>
      <c r="B177" s="34">
        <v>43385</v>
      </c>
      <c r="C177" s="29" t="s">
        <v>958</v>
      </c>
      <c r="D177" s="27" t="s">
        <v>26</v>
      </c>
      <c r="E177" s="22" t="s">
        <v>19</v>
      </c>
      <c r="F177" s="24"/>
      <c r="G177" s="27" t="s">
        <v>142</v>
      </c>
      <c r="H177" s="48" t="s">
        <v>143</v>
      </c>
      <c r="I177" s="59">
        <v>90</v>
      </c>
      <c r="J177" s="45">
        <v>43395</v>
      </c>
      <c r="K177" s="45">
        <v>43399</v>
      </c>
      <c r="L177" s="26">
        <v>88.6</v>
      </c>
      <c r="M177" s="26" t="s">
        <v>959</v>
      </c>
      <c r="N177" s="24" t="s">
        <v>960</v>
      </c>
      <c r="O177" s="24"/>
      <c r="P177" s="24"/>
      <c r="Q177" s="24"/>
    </row>
    <row r="178" spans="1:17" ht="22.5">
      <c r="A178" s="29" t="s">
        <v>961</v>
      </c>
      <c r="B178" s="34">
        <v>43385</v>
      </c>
      <c r="C178" s="29" t="s">
        <v>962</v>
      </c>
      <c r="D178" s="27" t="s">
        <v>26</v>
      </c>
      <c r="E178" s="22" t="s">
        <v>19</v>
      </c>
      <c r="F178" s="24"/>
      <c r="G178" s="27" t="s">
        <v>131</v>
      </c>
      <c r="H178" s="32" t="s">
        <v>132</v>
      </c>
      <c r="I178" s="59">
        <v>84</v>
      </c>
      <c r="J178" s="45">
        <v>43395</v>
      </c>
      <c r="K178" s="45">
        <v>43399</v>
      </c>
      <c r="L178" s="26">
        <v>84</v>
      </c>
      <c r="M178" s="26" t="s">
        <v>963</v>
      </c>
      <c r="N178" s="24" t="s">
        <v>964</v>
      </c>
      <c r="O178" s="24"/>
      <c r="P178" s="24"/>
      <c r="Q178" s="24"/>
    </row>
    <row r="179" spans="1:17" ht="22.5">
      <c r="A179" s="29" t="s">
        <v>965</v>
      </c>
      <c r="B179" s="34">
        <v>43388</v>
      </c>
      <c r="C179" s="29" t="s">
        <v>966</v>
      </c>
      <c r="D179" s="27" t="s">
        <v>26</v>
      </c>
      <c r="E179" s="22" t="s">
        <v>19</v>
      </c>
      <c r="F179" s="24"/>
      <c r="G179" s="24" t="s">
        <v>242</v>
      </c>
      <c r="H179" s="25" t="s">
        <v>171</v>
      </c>
      <c r="I179" s="59">
        <v>423</v>
      </c>
      <c r="J179" s="45">
        <v>43395</v>
      </c>
      <c r="K179" s="45">
        <v>43496</v>
      </c>
      <c r="L179" s="26">
        <v>429.72</v>
      </c>
      <c r="M179" s="26" t="s">
        <v>967</v>
      </c>
      <c r="N179" s="24" t="s">
        <v>968</v>
      </c>
      <c r="O179" s="24"/>
      <c r="P179" s="24"/>
      <c r="Q179" s="24"/>
    </row>
    <row r="180" spans="1:17" ht="22.5">
      <c r="A180" s="29" t="s">
        <v>969</v>
      </c>
      <c r="B180" s="34">
        <v>43390</v>
      </c>
      <c r="C180" s="29" t="s">
        <v>970</v>
      </c>
      <c r="D180" s="24" t="s">
        <v>18</v>
      </c>
      <c r="E180" s="22" t="s">
        <v>19</v>
      </c>
      <c r="F180" s="24"/>
      <c r="G180" s="27" t="s">
        <v>131</v>
      </c>
      <c r="H180" s="32" t="s">
        <v>132</v>
      </c>
      <c r="I180" s="59">
        <v>6142</v>
      </c>
      <c r="J180" s="45">
        <v>43389</v>
      </c>
      <c r="K180" s="45">
        <v>43424</v>
      </c>
      <c r="L180" s="26"/>
      <c r="M180" s="26" t="s">
        <v>971</v>
      </c>
      <c r="N180" s="24" t="s">
        <v>972</v>
      </c>
      <c r="O180" s="24"/>
      <c r="P180" s="24"/>
      <c r="Q180" s="24"/>
    </row>
    <row r="181" spans="1:17" ht="22.5">
      <c r="A181" s="29" t="s">
        <v>973</v>
      </c>
      <c r="B181" s="34">
        <v>43391</v>
      </c>
      <c r="C181" s="29" t="s">
        <v>974</v>
      </c>
      <c r="D181" s="24" t="s">
        <v>18</v>
      </c>
      <c r="E181" s="22" t="s">
        <v>19</v>
      </c>
      <c r="F181" s="24"/>
      <c r="G181" s="27" t="s">
        <v>92</v>
      </c>
      <c r="H181" s="32" t="s">
        <v>93</v>
      </c>
      <c r="I181" s="59">
        <v>320</v>
      </c>
      <c r="J181" s="45">
        <v>43281</v>
      </c>
      <c r="K181" s="45">
        <v>43298</v>
      </c>
      <c r="L181" s="26">
        <v>320</v>
      </c>
      <c r="M181" s="26" t="s">
        <v>975</v>
      </c>
      <c r="N181" s="24" t="s">
        <v>976</v>
      </c>
      <c r="O181" s="24"/>
      <c r="P181" s="24"/>
      <c r="Q181" s="24"/>
    </row>
    <row r="182" spans="1:17" ht="33.75">
      <c r="A182" s="29" t="s">
        <v>977</v>
      </c>
      <c r="B182" s="34">
        <v>43391</v>
      </c>
      <c r="C182" s="24" t="s">
        <v>978</v>
      </c>
      <c r="D182" s="24" t="s">
        <v>18</v>
      </c>
      <c r="E182" s="22" t="s">
        <v>237</v>
      </c>
      <c r="F182" s="95" t="s">
        <v>979</v>
      </c>
      <c r="G182" s="68" t="s">
        <v>334</v>
      </c>
      <c r="H182" s="25" t="s">
        <v>335</v>
      </c>
      <c r="I182" s="59">
        <v>10000</v>
      </c>
      <c r="J182" s="45">
        <v>43405</v>
      </c>
      <c r="K182" s="45">
        <v>43830</v>
      </c>
      <c r="L182" s="26"/>
      <c r="M182" s="26" t="s">
        <v>980</v>
      </c>
      <c r="N182" s="24" t="s">
        <v>981</v>
      </c>
      <c r="O182" s="24"/>
      <c r="P182" s="24"/>
      <c r="Q182" s="24"/>
    </row>
    <row r="183" spans="1:17" s="61" customFormat="1" ht="22.5">
      <c r="A183" s="36" t="s">
        <v>982</v>
      </c>
      <c r="B183" s="39">
        <v>43391</v>
      </c>
      <c r="C183" s="36" t="s">
        <v>983</v>
      </c>
      <c r="D183" s="27" t="s">
        <v>18</v>
      </c>
      <c r="E183" s="22" t="s">
        <v>19</v>
      </c>
      <c r="F183" s="27"/>
      <c r="G183" s="27" t="s">
        <v>161</v>
      </c>
      <c r="H183" s="32" t="s">
        <v>162</v>
      </c>
      <c r="I183" s="60">
        <v>2625</v>
      </c>
      <c r="J183" s="46">
        <v>43221</v>
      </c>
      <c r="K183" s="46">
        <v>43465</v>
      </c>
      <c r="L183" s="37">
        <v>1750</v>
      </c>
      <c r="M183" s="37" t="s">
        <v>984</v>
      </c>
      <c r="N183" s="27" t="s">
        <v>985</v>
      </c>
      <c r="O183" s="27"/>
      <c r="P183" s="27"/>
      <c r="Q183" s="27"/>
    </row>
    <row r="184" spans="1:17" ht="33.75">
      <c r="A184" s="29" t="s">
        <v>986</v>
      </c>
      <c r="B184" s="34">
        <v>43396</v>
      </c>
      <c r="C184" s="29" t="s">
        <v>987</v>
      </c>
      <c r="D184" s="27" t="s">
        <v>41</v>
      </c>
      <c r="E184" s="22" t="s">
        <v>237</v>
      </c>
      <c r="F184" s="24" t="s">
        <v>988</v>
      </c>
      <c r="G184" s="24" t="s">
        <v>989</v>
      </c>
      <c r="H184" s="25" t="s">
        <v>990</v>
      </c>
      <c r="I184" s="59">
        <v>1138</v>
      </c>
      <c r="J184" s="45">
        <v>43402</v>
      </c>
      <c r="K184" s="45">
        <v>43412</v>
      </c>
      <c r="L184" s="26">
        <f>257.5+880.31</f>
        <v>1137.81</v>
      </c>
      <c r="M184" s="26" t="s">
        <v>991</v>
      </c>
      <c r="N184" s="24" t="s">
        <v>992</v>
      </c>
      <c r="O184" s="24"/>
      <c r="P184" s="24"/>
      <c r="Q184" s="24"/>
    </row>
    <row r="185" spans="1:17" ht="22.5">
      <c r="A185" s="29" t="s">
        <v>993</v>
      </c>
      <c r="B185" s="34">
        <v>43396</v>
      </c>
      <c r="C185" s="29" t="s">
        <v>994</v>
      </c>
      <c r="D185" s="27" t="s">
        <v>41</v>
      </c>
      <c r="E185" s="22" t="s">
        <v>19</v>
      </c>
      <c r="F185" s="24"/>
      <c r="G185" s="24" t="s">
        <v>671</v>
      </c>
      <c r="H185" s="25" t="s">
        <v>995</v>
      </c>
      <c r="I185" s="59">
        <v>400</v>
      </c>
      <c r="J185" s="45">
        <v>43392</v>
      </c>
      <c r="K185" s="45">
        <v>43398</v>
      </c>
      <c r="L185" s="26">
        <v>400</v>
      </c>
      <c r="M185" s="26" t="s">
        <v>996</v>
      </c>
      <c r="N185" s="24" t="s">
        <v>997</v>
      </c>
      <c r="O185" s="24"/>
      <c r="P185" s="24"/>
      <c r="Q185" s="24"/>
    </row>
    <row r="186" spans="1:17" ht="22.5">
      <c r="A186" s="96" t="s">
        <v>998</v>
      </c>
      <c r="B186" s="34">
        <v>43396</v>
      </c>
      <c r="C186" s="24" t="s">
        <v>999</v>
      </c>
      <c r="D186" s="27" t="s">
        <v>41</v>
      </c>
      <c r="E186" s="22" t="s">
        <v>19</v>
      </c>
      <c r="F186" s="24"/>
      <c r="G186" s="24" t="s">
        <v>655</v>
      </c>
      <c r="H186" s="54" t="s">
        <v>66</v>
      </c>
      <c r="I186" s="59">
        <v>2450</v>
      </c>
      <c r="J186" s="45">
        <v>43392</v>
      </c>
      <c r="K186" s="45">
        <v>43397</v>
      </c>
      <c r="L186" s="26">
        <f>1300+1300</f>
        <v>2600</v>
      </c>
      <c r="M186" s="26" t="s">
        <v>1000</v>
      </c>
      <c r="N186" s="24" t="s">
        <v>1001</v>
      </c>
      <c r="O186" s="24"/>
      <c r="P186" s="24"/>
      <c r="Q186" s="24"/>
    </row>
    <row r="187" spans="1:17" ht="22.5">
      <c r="A187" s="29" t="s">
        <v>1002</v>
      </c>
      <c r="B187" s="34">
        <v>43402</v>
      </c>
      <c r="C187" s="29" t="s">
        <v>1003</v>
      </c>
      <c r="D187" s="27" t="s">
        <v>26</v>
      </c>
      <c r="E187" s="22" t="s">
        <v>19</v>
      </c>
      <c r="F187" s="24"/>
      <c r="G187" s="24" t="s">
        <v>1004</v>
      </c>
      <c r="H187" s="25" t="s">
        <v>1005</v>
      </c>
      <c r="I187" s="59">
        <v>1500</v>
      </c>
      <c r="J187" s="45">
        <v>43395</v>
      </c>
      <c r="K187" s="45">
        <v>43434</v>
      </c>
      <c r="L187" s="26">
        <v>1500</v>
      </c>
      <c r="M187" s="26" t="s">
        <v>1006</v>
      </c>
      <c r="N187" s="24" t="s">
        <v>1007</v>
      </c>
      <c r="O187" s="24"/>
      <c r="P187" s="24"/>
      <c r="Q187" s="24"/>
    </row>
    <row r="188" spans="1:17" ht="22.5">
      <c r="A188" s="29" t="s">
        <v>1008</v>
      </c>
      <c r="B188" s="34">
        <v>43402</v>
      </c>
      <c r="C188" s="29" t="s">
        <v>1009</v>
      </c>
      <c r="D188" s="24" t="s">
        <v>18</v>
      </c>
      <c r="E188" s="22" t="s">
        <v>19</v>
      </c>
      <c r="F188" s="24"/>
      <c r="G188" s="24" t="s">
        <v>655</v>
      </c>
      <c r="H188" s="54" t="s">
        <v>66</v>
      </c>
      <c r="I188" s="59">
        <v>3120</v>
      </c>
      <c r="J188" s="45">
        <v>43374</v>
      </c>
      <c r="K188" s="45">
        <v>43738</v>
      </c>
      <c r="L188" s="26">
        <f>260+260+260+400+260</f>
        <v>1440</v>
      </c>
      <c r="M188" s="26" t="s">
        <v>1010</v>
      </c>
      <c r="N188" s="24" t="s">
        <v>1011</v>
      </c>
      <c r="O188" s="24"/>
      <c r="P188" s="24"/>
      <c r="Q188" s="24"/>
    </row>
    <row r="189" spans="1:17" ht="33.75">
      <c r="A189" s="50" t="s">
        <v>1012</v>
      </c>
      <c r="B189" s="34">
        <v>43403</v>
      </c>
      <c r="C189" s="24" t="s">
        <v>1013</v>
      </c>
      <c r="D189" s="24" t="s">
        <v>26</v>
      </c>
      <c r="E189" s="22" t="s">
        <v>237</v>
      </c>
      <c r="F189" s="24" t="s">
        <v>1014</v>
      </c>
      <c r="G189" s="24" t="s">
        <v>555</v>
      </c>
      <c r="H189" s="32" t="s">
        <v>557</v>
      </c>
      <c r="I189" s="59">
        <v>2200</v>
      </c>
      <c r="J189" s="45">
        <v>43409</v>
      </c>
      <c r="K189" s="45">
        <v>43409</v>
      </c>
      <c r="L189" s="26">
        <v>2405</v>
      </c>
      <c r="M189" s="26" t="s">
        <v>1015</v>
      </c>
      <c r="N189" s="24" t="s">
        <v>1016</v>
      </c>
      <c r="O189" s="24"/>
      <c r="P189" s="24"/>
      <c r="Q189" s="24"/>
    </row>
    <row r="190" spans="1:17" ht="33.75">
      <c r="A190" s="36" t="s">
        <v>1209</v>
      </c>
      <c r="B190" s="39">
        <v>43403</v>
      </c>
      <c r="C190" s="36" t="s">
        <v>1210</v>
      </c>
      <c r="D190" s="27" t="s">
        <v>18</v>
      </c>
      <c r="E190" s="22" t="s">
        <v>237</v>
      </c>
      <c r="F190" s="55"/>
      <c r="G190" s="55" t="s">
        <v>796</v>
      </c>
      <c r="H190" s="32" t="s">
        <v>132</v>
      </c>
      <c r="I190" s="60">
        <v>20000</v>
      </c>
      <c r="J190" s="46">
        <v>43435</v>
      </c>
      <c r="K190" s="46">
        <v>43677</v>
      </c>
      <c r="L190" s="37"/>
      <c r="M190" s="37" t="s">
        <v>1214</v>
      </c>
      <c r="N190" s="27" t="s">
        <v>1211</v>
      </c>
      <c r="O190" s="27"/>
      <c r="P190" s="27"/>
      <c r="Q190" s="24"/>
    </row>
    <row r="191" spans="1:17" ht="22.5">
      <c r="A191" s="23" t="s">
        <v>1017</v>
      </c>
      <c r="B191" s="34">
        <v>43404</v>
      </c>
      <c r="C191" s="18" t="s">
        <v>1018</v>
      </c>
      <c r="D191" s="27" t="s">
        <v>26</v>
      </c>
      <c r="E191" s="22" t="s">
        <v>19</v>
      </c>
      <c r="F191" s="24"/>
      <c r="G191" s="24" t="s">
        <v>1019</v>
      </c>
      <c r="H191" s="25" t="s">
        <v>1020</v>
      </c>
      <c r="I191" s="59">
        <v>93</v>
      </c>
      <c r="J191" s="45">
        <v>43403</v>
      </c>
      <c r="K191" s="45">
        <v>43414</v>
      </c>
      <c r="L191" s="26">
        <v>92.21</v>
      </c>
      <c r="M191" s="26" t="s">
        <v>1021</v>
      </c>
      <c r="N191" s="24" t="s">
        <v>1022</v>
      </c>
      <c r="O191" s="24"/>
      <c r="P191" s="24"/>
      <c r="Q191" s="24"/>
    </row>
    <row r="192" spans="1:17" ht="22.5">
      <c r="A192" s="29" t="s">
        <v>1023</v>
      </c>
      <c r="B192" s="34">
        <v>43410</v>
      </c>
      <c r="C192" s="29" t="s">
        <v>1024</v>
      </c>
      <c r="D192" s="24" t="s">
        <v>18</v>
      </c>
      <c r="E192" s="22" t="s">
        <v>19</v>
      </c>
      <c r="F192" s="24"/>
      <c r="G192" s="24" t="s">
        <v>522</v>
      </c>
      <c r="H192" s="25" t="s">
        <v>523</v>
      </c>
      <c r="I192" s="59">
        <v>510</v>
      </c>
      <c r="J192" s="45">
        <v>43402</v>
      </c>
      <c r="K192" s="45">
        <v>43402</v>
      </c>
      <c r="L192" s="26">
        <v>510</v>
      </c>
      <c r="M192" s="26" t="s">
        <v>1025</v>
      </c>
      <c r="N192" s="24" t="s">
        <v>1026</v>
      </c>
      <c r="O192" s="24"/>
      <c r="P192" s="24"/>
      <c r="Q192" s="24"/>
    </row>
    <row r="193" spans="1:17" ht="22.5">
      <c r="A193" s="29" t="s">
        <v>1027</v>
      </c>
      <c r="B193" s="34">
        <v>43411</v>
      </c>
      <c r="C193" s="23" t="s">
        <v>1028</v>
      </c>
      <c r="D193" s="27" t="s">
        <v>26</v>
      </c>
      <c r="E193" s="22" t="s">
        <v>19</v>
      </c>
      <c r="F193" s="24"/>
      <c r="G193" s="24" t="s">
        <v>706</v>
      </c>
      <c r="H193" s="25" t="s">
        <v>707</v>
      </c>
      <c r="I193" s="59">
        <v>880</v>
      </c>
      <c r="J193" s="45">
        <v>43419</v>
      </c>
      <c r="K193" s="45">
        <v>43420</v>
      </c>
      <c r="L193" s="26">
        <v>880</v>
      </c>
      <c r="M193" s="26" t="s">
        <v>1029</v>
      </c>
      <c r="N193" s="24" t="s">
        <v>1030</v>
      </c>
      <c r="O193" s="24"/>
      <c r="P193" s="24"/>
      <c r="Q193" s="24"/>
    </row>
    <row r="194" spans="1:17" ht="33.75">
      <c r="A194" s="29" t="s">
        <v>1031</v>
      </c>
      <c r="B194" s="34">
        <v>43412</v>
      </c>
      <c r="C194" s="29" t="s">
        <v>1032</v>
      </c>
      <c r="D194" s="24" t="s">
        <v>18</v>
      </c>
      <c r="E194" s="22" t="s">
        <v>237</v>
      </c>
      <c r="F194" s="24" t="s">
        <v>1033</v>
      </c>
      <c r="G194" s="24" t="s">
        <v>1034</v>
      </c>
      <c r="H194" s="28" t="s">
        <v>1035</v>
      </c>
      <c r="I194" s="59">
        <v>1921.5</v>
      </c>
      <c r="J194" s="45">
        <v>43423</v>
      </c>
      <c r="K194" s="45">
        <v>43453</v>
      </c>
      <c r="L194" s="26"/>
      <c r="M194" s="26" t="s">
        <v>1036</v>
      </c>
      <c r="N194" s="24" t="s">
        <v>1037</v>
      </c>
      <c r="O194" s="24"/>
      <c r="P194" s="24"/>
      <c r="Q194" s="24"/>
    </row>
    <row r="195" spans="1:17">
      <c r="A195" s="51" t="s">
        <v>1038</v>
      </c>
      <c r="B195" s="34">
        <v>43412</v>
      </c>
      <c r="C195" s="29" t="s">
        <v>1039</v>
      </c>
      <c r="D195" s="24" t="s">
        <v>18</v>
      </c>
      <c r="E195" s="29" t="s">
        <v>1040</v>
      </c>
      <c r="F195" s="24"/>
      <c r="G195" s="24" t="s">
        <v>1041</v>
      </c>
      <c r="H195" s="97" t="s">
        <v>1042</v>
      </c>
      <c r="I195" s="59">
        <v>178900</v>
      </c>
      <c r="J195" s="45">
        <v>43435</v>
      </c>
      <c r="K195" s="45">
        <v>43616</v>
      </c>
      <c r="L195" s="26">
        <f>100002+78898</f>
        <v>178900</v>
      </c>
      <c r="M195" s="26" t="s">
        <v>1043</v>
      </c>
      <c r="N195" s="24" t="s">
        <v>266</v>
      </c>
      <c r="O195" s="24"/>
      <c r="P195" s="24"/>
      <c r="Q195" s="24"/>
    </row>
    <row r="196" spans="1:17" ht="71.25" customHeight="1">
      <c r="A196" s="29" t="s">
        <v>1044</v>
      </c>
      <c r="B196" s="34">
        <v>43416</v>
      </c>
      <c r="C196" s="24" t="s">
        <v>1045</v>
      </c>
      <c r="D196" s="24" t="s">
        <v>18</v>
      </c>
      <c r="E196" s="22" t="s">
        <v>237</v>
      </c>
      <c r="F196" s="24" t="s">
        <v>1046</v>
      </c>
      <c r="G196" s="24" t="s">
        <v>1047</v>
      </c>
      <c r="H196" s="25" t="s">
        <v>1048</v>
      </c>
      <c r="I196" s="59">
        <v>14000</v>
      </c>
      <c r="J196" s="45">
        <v>43435</v>
      </c>
      <c r="K196" s="45">
        <v>43616</v>
      </c>
      <c r="L196" s="26">
        <f>6816+7242</f>
        <v>14058</v>
      </c>
      <c r="M196" s="26" t="s">
        <v>1049</v>
      </c>
      <c r="N196" s="24" t="s">
        <v>1050</v>
      </c>
      <c r="O196" s="24"/>
      <c r="P196" s="24"/>
      <c r="Q196" s="24"/>
    </row>
    <row r="197" spans="1:17" ht="22.5">
      <c r="A197" s="29" t="s">
        <v>1051</v>
      </c>
      <c r="B197" s="34">
        <v>43417</v>
      </c>
      <c r="C197" s="29" t="s">
        <v>1052</v>
      </c>
      <c r="D197" s="27" t="s">
        <v>26</v>
      </c>
      <c r="E197" s="22" t="s">
        <v>19</v>
      </c>
      <c r="F197" s="24"/>
      <c r="G197" s="24" t="s">
        <v>581</v>
      </c>
      <c r="H197" s="30" t="s">
        <v>221</v>
      </c>
      <c r="I197" s="59">
        <v>494</v>
      </c>
      <c r="J197" s="45">
        <v>43418</v>
      </c>
      <c r="K197" s="45">
        <v>43441</v>
      </c>
      <c r="L197" s="26">
        <v>494</v>
      </c>
      <c r="M197" s="26" t="s">
        <v>1053</v>
      </c>
      <c r="N197" s="24" t="s">
        <v>1054</v>
      </c>
      <c r="O197" s="24"/>
      <c r="P197" s="24"/>
      <c r="Q197" s="24"/>
    </row>
    <row r="198" spans="1:17" ht="22.5">
      <c r="A198" s="29" t="s">
        <v>1055</v>
      </c>
      <c r="B198" s="34">
        <v>43418</v>
      </c>
      <c r="C198" s="29" t="s">
        <v>1056</v>
      </c>
      <c r="D198" s="27" t="s">
        <v>26</v>
      </c>
      <c r="E198" s="22" t="s">
        <v>19</v>
      </c>
      <c r="F198" s="24"/>
      <c r="G198" s="24" t="s">
        <v>1057</v>
      </c>
      <c r="H198" s="30" t="s">
        <v>1058</v>
      </c>
      <c r="I198" s="59">
        <v>2800</v>
      </c>
      <c r="J198" s="45">
        <v>43419</v>
      </c>
      <c r="K198" s="45">
        <v>43485</v>
      </c>
      <c r="L198" s="26"/>
      <c r="M198" s="26" t="s">
        <v>1059</v>
      </c>
      <c r="N198" s="24" t="s">
        <v>1060</v>
      </c>
      <c r="O198" s="24"/>
      <c r="P198" s="24"/>
      <c r="Q198" s="24"/>
    </row>
    <row r="199" spans="1:17" ht="22.5">
      <c r="A199" s="29" t="s">
        <v>1061</v>
      </c>
      <c r="B199" s="34">
        <v>43418</v>
      </c>
      <c r="C199" s="29" t="s">
        <v>1062</v>
      </c>
      <c r="D199" s="27" t="s">
        <v>26</v>
      </c>
      <c r="E199" s="22" t="s">
        <v>19</v>
      </c>
      <c r="F199" s="24"/>
      <c r="G199" s="24" t="s">
        <v>1063</v>
      </c>
      <c r="H199" s="53" t="s">
        <v>1064</v>
      </c>
      <c r="I199" s="59">
        <v>4585</v>
      </c>
      <c r="J199" s="45">
        <v>43423</v>
      </c>
      <c r="K199" s="45">
        <v>43454</v>
      </c>
      <c r="L199" s="26">
        <v>4695</v>
      </c>
      <c r="M199" s="26" t="s">
        <v>1065</v>
      </c>
      <c r="N199" s="24" t="s">
        <v>1066</v>
      </c>
      <c r="O199" s="24"/>
      <c r="P199" s="24"/>
      <c r="Q199" s="24"/>
    </row>
    <row r="200" spans="1:17" ht="45">
      <c r="A200" s="29" t="s">
        <v>1067</v>
      </c>
      <c r="B200" s="34">
        <v>43419</v>
      </c>
      <c r="C200" s="29" t="s">
        <v>1068</v>
      </c>
      <c r="D200" s="27" t="s">
        <v>41</v>
      </c>
      <c r="E200" s="22" t="s">
        <v>237</v>
      </c>
      <c r="F200" s="24" t="s">
        <v>1069</v>
      </c>
      <c r="G200" s="24" t="s">
        <v>1070</v>
      </c>
      <c r="H200" s="25" t="s">
        <v>1071</v>
      </c>
      <c r="I200" s="59">
        <v>10605</v>
      </c>
      <c r="J200" s="45">
        <v>43423</v>
      </c>
      <c r="K200" s="45">
        <v>43480</v>
      </c>
      <c r="L200" s="26">
        <v>10602.02</v>
      </c>
      <c r="M200" s="26" t="s">
        <v>1072</v>
      </c>
      <c r="N200" s="24" t="s">
        <v>1073</v>
      </c>
      <c r="O200" s="24"/>
      <c r="P200" s="24"/>
      <c r="Q200" s="24"/>
    </row>
    <row r="201" spans="1:17" ht="22.5">
      <c r="A201" s="29" t="s">
        <v>1074</v>
      </c>
      <c r="B201" s="34">
        <v>43419</v>
      </c>
      <c r="C201" s="29" t="s">
        <v>1075</v>
      </c>
      <c r="D201" s="27" t="s">
        <v>41</v>
      </c>
      <c r="E201" s="22" t="s">
        <v>19</v>
      </c>
      <c r="F201" s="24"/>
      <c r="G201" s="24" t="s">
        <v>1076</v>
      </c>
      <c r="H201" s="25" t="s">
        <v>1077</v>
      </c>
      <c r="I201" s="59">
        <v>254</v>
      </c>
      <c r="J201" s="45">
        <v>43423</v>
      </c>
      <c r="K201" s="45">
        <v>43427</v>
      </c>
      <c r="L201" s="26">
        <v>254</v>
      </c>
      <c r="M201" s="26" t="s">
        <v>1078</v>
      </c>
      <c r="N201" s="24" t="s">
        <v>1079</v>
      </c>
      <c r="O201" s="24"/>
      <c r="P201" s="24"/>
      <c r="Q201" s="24"/>
    </row>
    <row r="202" spans="1:17" ht="22.5">
      <c r="A202" s="29" t="s">
        <v>1080</v>
      </c>
      <c r="B202" s="34">
        <v>43419</v>
      </c>
      <c r="C202" s="29" t="s">
        <v>1081</v>
      </c>
      <c r="D202" s="27" t="s">
        <v>26</v>
      </c>
      <c r="E202" s="22" t="s">
        <v>19</v>
      </c>
      <c r="F202" s="24"/>
      <c r="G202" s="27" t="s">
        <v>250</v>
      </c>
      <c r="H202" s="32" t="s">
        <v>314</v>
      </c>
      <c r="I202" s="59">
        <v>40</v>
      </c>
      <c r="J202" s="45">
        <v>43410</v>
      </c>
      <c r="K202" s="45">
        <v>43434</v>
      </c>
      <c r="L202" s="26">
        <v>40</v>
      </c>
      <c r="M202" s="26" t="s">
        <v>1082</v>
      </c>
      <c r="N202" s="24" t="s">
        <v>1083</v>
      </c>
      <c r="O202" s="24"/>
      <c r="P202" s="24"/>
      <c r="Q202" s="24"/>
    </row>
    <row r="203" spans="1:17" ht="33.75">
      <c r="A203" s="29" t="s">
        <v>1084</v>
      </c>
      <c r="B203" s="34">
        <v>43423</v>
      </c>
      <c r="C203" s="24" t="s">
        <v>638</v>
      </c>
      <c r="D203" s="24" t="s">
        <v>26</v>
      </c>
      <c r="E203" s="22" t="s">
        <v>237</v>
      </c>
      <c r="F203" s="24" t="s">
        <v>800</v>
      </c>
      <c r="G203" s="24" t="s">
        <v>534</v>
      </c>
      <c r="H203" s="32" t="s">
        <v>535</v>
      </c>
      <c r="I203" s="59">
        <v>7542</v>
      </c>
      <c r="J203" s="45">
        <v>43423</v>
      </c>
      <c r="K203" s="45">
        <v>43424</v>
      </c>
      <c r="L203" s="26">
        <f>6672.16+838</f>
        <v>7510.16</v>
      </c>
      <c r="M203" s="26" t="s">
        <v>1085</v>
      </c>
      <c r="N203" s="24" t="s">
        <v>1086</v>
      </c>
      <c r="O203" s="24"/>
      <c r="P203" s="24"/>
      <c r="Q203" s="24"/>
    </row>
    <row r="204" spans="1:17" ht="33.75">
      <c r="A204" s="29" t="s">
        <v>1087</v>
      </c>
      <c r="B204" s="34">
        <v>43423</v>
      </c>
      <c r="C204" s="29" t="s">
        <v>1088</v>
      </c>
      <c r="D204" s="24" t="s">
        <v>18</v>
      </c>
      <c r="E204" s="22" t="s">
        <v>237</v>
      </c>
      <c r="F204" s="24"/>
      <c r="G204" s="24" t="s">
        <v>1089</v>
      </c>
      <c r="H204" s="28">
        <v>10209790152</v>
      </c>
      <c r="I204" s="59">
        <v>1700</v>
      </c>
      <c r="J204" s="45">
        <v>43466</v>
      </c>
      <c r="K204" s="45">
        <v>43830</v>
      </c>
      <c r="L204" s="26">
        <v>1200.9000000000001</v>
      </c>
      <c r="M204" s="26" t="s">
        <v>1090</v>
      </c>
      <c r="N204" s="24" t="s">
        <v>1091</v>
      </c>
      <c r="O204" s="24"/>
      <c r="P204" s="24"/>
      <c r="Q204" s="24"/>
    </row>
    <row r="205" spans="1:17" ht="22.5">
      <c r="A205" s="29" t="s">
        <v>1092</v>
      </c>
      <c r="B205" s="34">
        <v>43426</v>
      </c>
      <c r="C205" s="29" t="s">
        <v>1093</v>
      </c>
      <c r="D205" s="27" t="s">
        <v>41</v>
      </c>
      <c r="E205" s="22" t="s">
        <v>19</v>
      </c>
      <c r="F205" s="24"/>
      <c r="G205" s="24" t="s">
        <v>153</v>
      </c>
      <c r="H205" s="28">
        <v>12899760156</v>
      </c>
      <c r="I205" s="59">
        <v>795</v>
      </c>
      <c r="J205" s="45">
        <v>43426</v>
      </c>
      <c r="K205" s="45">
        <v>43431</v>
      </c>
      <c r="L205" s="26">
        <v>795</v>
      </c>
      <c r="M205" s="26" t="s">
        <v>1094</v>
      </c>
      <c r="N205" s="24" t="s">
        <v>1095</v>
      </c>
      <c r="O205" s="24"/>
      <c r="P205" s="24"/>
      <c r="Q205" s="24"/>
    </row>
    <row r="206" spans="1:17" ht="22.5">
      <c r="A206" s="29" t="s">
        <v>1096</v>
      </c>
      <c r="B206" s="34">
        <v>43426</v>
      </c>
      <c r="C206" s="29" t="s">
        <v>1097</v>
      </c>
      <c r="D206" s="27" t="s">
        <v>41</v>
      </c>
      <c r="E206" s="22" t="s">
        <v>19</v>
      </c>
      <c r="F206" s="24"/>
      <c r="G206" s="24" t="s">
        <v>816</v>
      </c>
      <c r="H206" s="71" t="s">
        <v>346</v>
      </c>
      <c r="I206" s="59">
        <v>343</v>
      </c>
      <c r="J206" s="45">
        <v>43374</v>
      </c>
      <c r="K206" s="45">
        <v>43388</v>
      </c>
      <c r="L206" s="26">
        <v>343</v>
      </c>
      <c r="M206" s="26" t="s">
        <v>1098</v>
      </c>
      <c r="N206" s="24" t="s">
        <v>1099</v>
      </c>
      <c r="O206" s="24"/>
      <c r="P206" s="24"/>
      <c r="Q206" s="24"/>
    </row>
    <row r="207" spans="1:17" ht="33.75">
      <c r="A207" s="29" t="s">
        <v>1100</v>
      </c>
      <c r="B207" s="34">
        <v>43426</v>
      </c>
      <c r="C207" s="29" t="s">
        <v>1101</v>
      </c>
      <c r="D207" s="24" t="s">
        <v>18</v>
      </c>
      <c r="E207" s="22" t="s">
        <v>237</v>
      </c>
      <c r="F207" s="24" t="s">
        <v>1102</v>
      </c>
      <c r="G207" s="24" t="s">
        <v>1103</v>
      </c>
      <c r="H207" s="25" t="s">
        <v>1104</v>
      </c>
      <c r="I207" s="59">
        <v>240</v>
      </c>
      <c r="J207" s="45">
        <v>43430</v>
      </c>
      <c r="K207" s="45">
        <v>43794</v>
      </c>
      <c r="L207" s="26"/>
      <c r="M207" s="26" t="s">
        <v>1105</v>
      </c>
      <c r="N207" s="24" t="s">
        <v>1106</v>
      </c>
      <c r="O207" s="24"/>
      <c r="P207" s="24"/>
      <c r="Q207" s="24"/>
    </row>
    <row r="208" spans="1:17" s="61" customFormat="1" ht="22.5">
      <c r="A208" s="36" t="s">
        <v>1107</v>
      </c>
      <c r="B208" s="39">
        <v>43426</v>
      </c>
      <c r="C208" s="36" t="s">
        <v>1108</v>
      </c>
      <c r="D208" s="27" t="s">
        <v>18</v>
      </c>
      <c r="E208" s="22" t="s">
        <v>19</v>
      </c>
      <c r="F208" s="27"/>
      <c r="G208" s="27" t="s">
        <v>32</v>
      </c>
      <c r="H208" s="32" t="s">
        <v>33</v>
      </c>
      <c r="I208" s="60">
        <v>2000</v>
      </c>
      <c r="J208" s="46">
        <v>43101</v>
      </c>
      <c r="K208" s="80">
        <v>43465</v>
      </c>
      <c r="L208" s="37">
        <v>2000</v>
      </c>
      <c r="M208" s="37" t="s">
        <v>1109</v>
      </c>
      <c r="N208" s="27" t="s">
        <v>22</v>
      </c>
      <c r="O208" s="27"/>
      <c r="P208" s="27"/>
      <c r="Q208" s="27"/>
    </row>
    <row r="209" spans="1:17" ht="22.5">
      <c r="A209" s="23" t="s">
        <v>1110</v>
      </c>
      <c r="B209" s="34">
        <v>43432</v>
      </c>
      <c r="C209" s="24" t="s">
        <v>1111</v>
      </c>
      <c r="D209" s="24" t="s">
        <v>26</v>
      </c>
      <c r="E209" s="22" t="s">
        <v>19</v>
      </c>
      <c r="F209" s="24"/>
      <c r="G209" s="24" t="s">
        <v>796</v>
      </c>
      <c r="H209" s="32" t="s">
        <v>132</v>
      </c>
      <c r="I209" s="59">
        <v>60</v>
      </c>
      <c r="J209" s="45">
        <v>43437</v>
      </c>
      <c r="K209" s="45">
        <v>43447</v>
      </c>
      <c r="L209" s="26">
        <v>59.9</v>
      </c>
      <c r="M209" s="26" t="s">
        <v>1112</v>
      </c>
      <c r="N209" s="24" t="s">
        <v>1113</v>
      </c>
      <c r="O209" s="24"/>
      <c r="P209" s="24"/>
      <c r="Q209" s="24"/>
    </row>
    <row r="210" spans="1:17" ht="22.5">
      <c r="A210" s="29" t="s">
        <v>1114</v>
      </c>
      <c r="B210" s="34">
        <v>43432</v>
      </c>
      <c r="C210" s="29" t="s">
        <v>1115</v>
      </c>
      <c r="D210" s="24" t="s">
        <v>26</v>
      </c>
      <c r="E210" s="22" t="s">
        <v>19</v>
      </c>
      <c r="F210" s="24"/>
      <c r="G210" s="24" t="s">
        <v>1116</v>
      </c>
      <c r="H210" s="28" t="s">
        <v>1117</v>
      </c>
      <c r="I210" s="59">
        <v>5550</v>
      </c>
      <c r="J210" s="45">
        <v>43132</v>
      </c>
      <c r="K210" s="45">
        <v>43434</v>
      </c>
      <c r="L210" s="26">
        <v>4473</v>
      </c>
      <c r="M210" s="26" t="s">
        <v>1118</v>
      </c>
      <c r="N210" s="24" t="s">
        <v>22</v>
      </c>
      <c r="O210" s="24"/>
      <c r="P210" s="24"/>
      <c r="Q210" s="24"/>
    </row>
    <row r="211" spans="1:17" ht="22.5">
      <c r="A211" s="29" t="s">
        <v>1119</v>
      </c>
      <c r="B211" s="34">
        <v>43432</v>
      </c>
      <c r="C211" s="29" t="s">
        <v>1120</v>
      </c>
      <c r="D211" s="24" t="s">
        <v>26</v>
      </c>
      <c r="E211" s="22" t="s">
        <v>19</v>
      </c>
      <c r="F211" s="24"/>
      <c r="G211" s="24" t="s">
        <v>816</v>
      </c>
      <c r="H211" s="71" t="s">
        <v>346</v>
      </c>
      <c r="I211" s="59">
        <v>250</v>
      </c>
      <c r="J211" s="45">
        <v>43437</v>
      </c>
      <c r="K211" s="45">
        <v>43441</v>
      </c>
      <c r="L211" s="26">
        <f>75+190</f>
        <v>265</v>
      </c>
      <c r="M211" s="26" t="s">
        <v>1121</v>
      </c>
      <c r="N211" s="24" t="s">
        <v>1122</v>
      </c>
      <c r="O211" s="24"/>
      <c r="P211" s="98"/>
      <c r="Q211" s="24"/>
    </row>
    <row r="212" spans="1:17" ht="22.5">
      <c r="A212" s="23" t="s">
        <v>1123</v>
      </c>
      <c r="B212" s="34">
        <v>43434</v>
      </c>
      <c r="C212" s="23" t="s">
        <v>1124</v>
      </c>
      <c r="D212" s="24" t="s">
        <v>18</v>
      </c>
      <c r="E212" s="22" t="s">
        <v>19</v>
      </c>
      <c r="F212" s="24"/>
      <c r="G212" s="24" t="s">
        <v>884</v>
      </c>
      <c r="H212" s="30" t="s">
        <v>1125</v>
      </c>
      <c r="I212" s="59">
        <v>890</v>
      </c>
      <c r="J212" s="45">
        <v>43432</v>
      </c>
      <c r="K212" s="45">
        <v>43433</v>
      </c>
      <c r="L212" s="26">
        <v>890</v>
      </c>
      <c r="M212" s="26" t="s">
        <v>1126</v>
      </c>
      <c r="N212" s="24" t="s">
        <v>1127</v>
      </c>
      <c r="O212" s="24"/>
      <c r="P212" s="24"/>
      <c r="Q212" s="24"/>
    </row>
    <row r="213" spans="1:17" ht="22.5">
      <c r="A213" s="29" t="s">
        <v>1128</v>
      </c>
      <c r="B213" s="34">
        <v>43438</v>
      </c>
      <c r="C213" s="29" t="s">
        <v>1129</v>
      </c>
      <c r="D213" s="24" t="s">
        <v>26</v>
      </c>
      <c r="E213" s="22" t="s">
        <v>19</v>
      </c>
      <c r="F213" s="24"/>
      <c r="G213" s="24" t="s">
        <v>1130</v>
      </c>
      <c r="H213" s="53" t="s">
        <v>1131</v>
      </c>
      <c r="I213" s="59">
        <v>280</v>
      </c>
      <c r="J213" s="45">
        <v>43444</v>
      </c>
      <c r="K213" s="45">
        <v>43455</v>
      </c>
      <c r="L213" s="26">
        <v>257.24</v>
      </c>
      <c r="M213" s="26" t="s">
        <v>1132</v>
      </c>
      <c r="N213" s="24" t="s">
        <v>1133</v>
      </c>
      <c r="O213" s="24"/>
      <c r="P213" s="24"/>
      <c r="Q213" s="24"/>
    </row>
    <row r="214" spans="1:17" ht="33.75">
      <c r="A214" s="29" t="s">
        <v>1134</v>
      </c>
      <c r="B214" s="34">
        <v>43438</v>
      </c>
      <c r="C214" s="29" t="s">
        <v>1135</v>
      </c>
      <c r="D214" s="24" t="s">
        <v>18</v>
      </c>
      <c r="E214" s="22" t="s">
        <v>237</v>
      </c>
      <c r="F214" s="24" t="s">
        <v>1136</v>
      </c>
      <c r="G214" s="24" t="s">
        <v>42</v>
      </c>
      <c r="H214" s="25" t="s">
        <v>43</v>
      </c>
      <c r="I214" s="59">
        <v>3200</v>
      </c>
      <c r="J214" s="45">
        <v>43466</v>
      </c>
      <c r="K214" s="45" t="s">
        <v>1137</v>
      </c>
      <c r="L214" s="26"/>
      <c r="M214" s="26" t="s">
        <v>1138</v>
      </c>
      <c r="N214" s="24" t="s">
        <v>1139</v>
      </c>
      <c r="O214" s="24"/>
      <c r="P214" s="24"/>
      <c r="Q214" s="24"/>
    </row>
    <row r="215" spans="1:17" ht="33.75">
      <c r="A215" s="29" t="s">
        <v>1140</v>
      </c>
      <c r="B215" s="34">
        <v>43438</v>
      </c>
      <c r="C215" s="29" t="s">
        <v>1141</v>
      </c>
      <c r="D215" s="24" t="s">
        <v>18</v>
      </c>
      <c r="E215" s="22" t="s">
        <v>237</v>
      </c>
      <c r="F215" s="24" t="s">
        <v>1142</v>
      </c>
      <c r="G215" s="24" t="s">
        <v>1143</v>
      </c>
      <c r="H215" s="25" t="s">
        <v>1144</v>
      </c>
      <c r="I215" s="59">
        <v>680</v>
      </c>
      <c r="J215" s="45">
        <v>43454</v>
      </c>
      <c r="K215" s="45">
        <v>43454</v>
      </c>
      <c r="L215" s="26">
        <v>680</v>
      </c>
      <c r="M215" s="26" t="s">
        <v>1145</v>
      </c>
      <c r="N215" s="24" t="s">
        <v>1146</v>
      </c>
      <c r="O215" s="24"/>
      <c r="P215" s="24"/>
      <c r="Q215" s="24"/>
    </row>
    <row r="216" spans="1:17" ht="22.5">
      <c r="A216" s="29" t="s">
        <v>1147</v>
      </c>
      <c r="B216" s="34">
        <v>43438</v>
      </c>
      <c r="C216" s="29" t="s">
        <v>1148</v>
      </c>
      <c r="D216" s="24" t="s">
        <v>18</v>
      </c>
      <c r="E216" s="22" t="s">
        <v>19</v>
      </c>
      <c r="F216" s="24"/>
      <c r="G216" s="24" t="s">
        <v>796</v>
      </c>
      <c r="H216" s="32" t="s">
        <v>132</v>
      </c>
      <c r="I216" s="59">
        <v>1600</v>
      </c>
      <c r="J216" s="45">
        <v>43444</v>
      </c>
      <c r="K216" s="45">
        <v>43496</v>
      </c>
      <c r="L216" s="26">
        <v>1600</v>
      </c>
      <c r="M216" s="26" t="s">
        <v>1149</v>
      </c>
      <c r="N216" s="24" t="s">
        <v>1150</v>
      </c>
      <c r="O216" s="24"/>
      <c r="P216" s="24"/>
      <c r="Q216" s="24"/>
    </row>
    <row r="217" spans="1:17" ht="22.5">
      <c r="A217" s="29" t="s">
        <v>1151</v>
      </c>
      <c r="B217" s="34">
        <v>43439</v>
      </c>
      <c r="C217" s="29" t="s">
        <v>1152</v>
      </c>
      <c r="D217" s="24" t="s">
        <v>26</v>
      </c>
      <c r="E217" s="22" t="s">
        <v>19</v>
      </c>
      <c r="F217" s="24" t="s">
        <v>1153</v>
      </c>
      <c r="G217" s="24" t="s">
        <v>1154</v>
      </c>
      <c r="H217" s="30" t="s">
        <v>205</v>
      </c>
      <c r="I217" s="59">
        <v>70</v>
      </c>
      <c r="J217" s="45">
        <v>43440</v>
      </c>
      <c r="K217" s="45">
        <v>43448</v>
      </c>
      <c r="L217" s="26"/>
      <c r="M217" s="26" t="s">
        <v>1191</v>
      </c>
      <c r="N217" s="24" t="s">
        <v>1155</v>
      </c>
      <c r="O217" s="24"/>
      <c r="P217" s="24"/>
      <c r="Q217" s="24"/>
    </row>
    <row r="218" spans="1:17" ht="22.5">
      <c r="A218" s="29" t="s">
        <v>1156</v>
      </c>
      <c r="B218" s="34">
        <v>43444</v>
      </c>
      <c r="C218" s="29" t="s">
        <v>1157</v>
      </c>
      <c r="D218" s="24" t="s">
        <v>26</v>
      </c>
      <c r="E218" s="22" t="s">
        <v>19</v>
      </c>
      <c r="F218" s="24"/>
      <c r="G218" s="24" t="s">
        <v>1041</v>
      </c>
      <c r="H218" s="53" t="s">
        <v>1042</v>
      </c>
      <c r="I218" s="59">
        <v>45</v>
      </c>
      <c r="J218" s="45">
        <v>43445</v>
      </c>
      <c r="K218" s="45">
        <v>43453</v>
      </c>
      <c r="L218" s="26">
        <v>45</v>
      </c>
      <c r="M218" s="26" t="s">
        <v>1194</v>
      </c>
      <c r="N218" s="24" t="s">
        <v>1158</v>
      </c>
      <c r="O218" s="24"/>
      <c r="P218" s="24"/>
      <c r="Q218" s="24"/>
    </row>
    <row r="219" spans="1:17" ht="33.75">
      <c r="A219" s="23" t="s">
        <v>1159</v>
      </c>
      <c r="B219" s="34">
        <v>43446</v>
      </c>
      <c r="C219" s="24" t="s">
        <v>58</v>
      </c>
      <c r="D219" s="24" t="s">
        <v>26</v>
      </c>
      <c r="E219" s="22" t="s">
        <v>237</v>
      </c>
      <c r="F219" s="24" t="s">
        <v>1160</v>
      </c>
      <c r="G219" s="27" t="s">
        <v>142</v>
      </c>
      <c r="H219" s="48" t="s">
        <v>143</v>
      </c>
      <c r="I219" s="59">
        <v>595</v>
      </c>
      <c r="J219" s="45">
        <v>43447</v>
      </c>
      <c r="K219" s="45">
        <v>43458</v>
      </c>
      <c r="L219" s="26">
        <v>595</v>
      </c>
      <c r="M219" s="26" t="s">
        <v>1193</v>
      </c>
      <c r="N219" s="24" t="s">
        <v>1161</v>
      </c>
      <c r="O219" s="24"/>
      <c r="P219" s="24"/>
      <c r="Q219" s="24"/>
    </row>
    <row r="220" spans="1:17" s="61" customFormat="1" ht="22.5">
      <c r="A220" s="36" t="s">
        <v>1162</v>
      </c>
      <c r="B220" s="39">
        <v>43447</v>
      </c>
      <c r="C220" s="27" t="s">
        <v>156</v>
      </c>
      <c r="D220" s="27" t="s">
        <v>18</v>
      </c>
      <c r="E220" s="22" t="s">
        <v>19</v>
      </c>
      <c r="F220" s="27"/>
      <c r="G220" s="27" t="s">
        <v>157</v>
      </c>
      <c r="H220" s="32" t="s">
        <v>158</v>
      </c>
      <c r="I220" s="60">
        <v>2275</v>
      </c>
      <c r="J220" s="46">
        <v>43344</v>
      </c>
      <c r="K220" s="46">
        <v>43434</v>
      </c>
      <c r="L220" s="37">
        <v>2275</v>
      </c>
      <c r="M220" s="37" t="s">
        <v>1195</v>
      </c>
      <c r="N220" s="27" t="s">
        <v>1163</v>
      </c>
      <c r="O220" s="27"/>
      <c r="P220" s="27"/>
      <c r="Q220" s="27"/>
    </row>
    <row r="221" spans="1:17" ht="22.5">
      <c r="A221" s="36" t="s">
        <v>1164</v>
      </c>
      <c r="B221" s="39">
        <v>43447</v>
      </c>
      <c r="C221" s="36" t="s">
        <v>1165</v>
      </c>
      <c r="D221" s="27" t="s">
        <v>18</v>
      </c>
      <c r="E221" s="22" t="s">
        <v>19</v>
      </c>
      <c r="F221" s="27"/>
      <c r="G221" s="27" t="s">
        <v>32</v>
      </c>
      <c r="H221" s="32" t="s">
        <v>33</v>
      </c>
      <c r="I221" s="60">
        <v>2057</v>
      </c>
      <c r="J221" s="46">
        <v>43297</v>
      </c>
      <c r="K221" s="46">
        <v>43297</v>
      </c>
      <c r="L221" s="37">
        <v>2057</v>
      </c>
      <c r="M221" s="37" t="s">
        <v>1196</v>
      </c>
      <c r="N221" s="27" t="s">
        <v>1166</v>
      </c>
      <c r="O221" s="27"/>
      <c r="P221" s="24"/>
      <c r="Q221" s="24"/>
    </row>
    <row r="222" spans="1:17" ht="33.75">
      <c r="A222" s="29" t="s">
        <v>1167</v>
      </c>
      <c r="B222" s="39">
        <v>43448</v>
      </c>
      <c r="C222" s="29" t="s">
        <v>1168</v>
      </c>
      <c r="D222" s="24" t="s">
        <v>18</v>
      </c>
      <c r="E222" s="22" t="s">
        <v>237</v>
      </c>
      <c r="F222" s="24" t="s">
        <v>1169</v>
      </c>
      <c r="G222" s="24" t="s">
        <v>1170</v>
      </c>
      <c r="H222" s="25" t="s">
        <v>1171</v>
      </c>
      <c r="I222" s="59">
        <v>582</v>
      </c>
      <c r="J222" s="45">
        <v>43446</v>
      </c>
      <c r="K222" s="45">
        <v>43452</v>
      </c>
      <c r="L222" s="26"/>
      <c r="M222" s="26" t="s">
        <v>1197</v>
      </c>
      <c r="N222" s="24" t="s">
        <v>1172</v>
      </c>
      <c r="O222" s="24"/>
      <c r="P222" s="24"/>
      <c r="Q222" s="24"/>
    </row>
    <row r="223" spans="1:17" ht="45">
      <c r="A223" s="18" t="s">
        <v>1173</v>
      </c>
      <c r="B223" s="34">
        <v>43451</v>
      </c>
      <c r="C223" s="99" t="s">
        <v>1174</v>
      </c>
      <c r="D223" s="24" t="s">
        <v>26</v>
      </c>
      <c r="E223" s="22" t="s">
        <v>237</v>
      </c>
      <c r="F223" s="1" t="s">
        <v>1190</v>
      </c>
      <c r="G223" s="100" t="s">
        <v>1189</v>
      </c>
      <c r="H223" s="101">
        <v>1469840662</v>
      </c>
      <c r="I223" s="59">
        <v>700</v>
      </c>
      <c r="J223" s="45">
        <v>43451</v>
      </c>
      <c r="K223" s="45">
        <v>43483</v>
      </c>
      <c r="L223" s="26">
        <v>446.95</v>
      </c>
      <c r="M223" s="26" t="s">
        <v>1198</v>
      </c>
      <c r="N223" s="24" t="s">
        <v>1199</v>
      </c>
      <c r="O223" s="24"/>
      <c r="P223" s="24"/>
      <c r="Q223" s="24"/>
    </row>
    <row r="224" spans="1:17" ht="33.75">
      <c r="A224" s="29" t="s">
        <v>1175</v>
      </c>
      <c r="B224" s="34">
        <v>43452</v>
      </c>
      <c r="C224" s="29" t="s">
        <v>1176</v>
      </c>
      <c r="D224" s="24" t="s">
        <v>26</v>
      </c>
      <c r="E224" s="22" t="s">
        <v>237</v>
      </c>
      <c r="F224" s="24" t="s">
        <v>1177</v>
      </c>
      <c r="G224" s="24" t="s">
        <v>581</v>
      </c>
      <c r="H224" s="30" t="s">
        <v>221</v>
      </c>
      <c r="I224" s="59">
        <v>450</v>
      </c>
      <c r="J224" s="45">
        <v>43454</v>
      </c>
      <c r="K224" s="45">
        <v>43475</v>
      </c>
      <c r="L224" s="26">
        <f>450</f>
        <v>450</v>
      </c>
      <c r="M224" s="26" t="s">
        <v>1200</v>
      </c>
      <c r="N224" s="24" t="s">
        <v>1178</v>
      </c>
      <c r="O224" s="24"/>
      <c r="P224" s="24"/>
      <c r="Q224" s="24"/>
    </row>
    <row r="225" spans="1:17" ht="33.75">
      <c r="A225" s="29" t="s">
        <v>1179</v>
      </c>
      <c r="B225" s="34">
        <v>43462</v>
      </c>
      <c r="C225" s="24" t="s">
        <v>1180</v>
      </c>
      <c r="D225" s="24" t="s">
        <v>26</v>
      </c>
      <c r="E225" s="22" t="s">
        <v>237</v>
      </c>
      <c r="F225" s="24" t="s">
        <v>1181</v>
      </c>
      <c r="G225" s="24" t="s">
        <v>534</v>
      </c>
      <c r="H225" s="32" t="s">
        <v>535</v>
      </c>
      <c r="I225" s="59">
        <v>7720</v>
      </c>
      <c r="J225" s="45">
        <v>43462</v>
      </c>
      <c r="K225" s="45">
        <v>43470</v>
      </c>
      <c r="L225" s="26">
        <v>7721.54</v>
      </c>
      <c r="M225" s="26" t="s">
        <v>1201</v>
      </c>
      <c r="N225" s="24" t="s">
        <v>1202</v>
      </c>
      <c r="O225" s="24"/>
      <c r="P225" s="24"/>
      <c r="Q225" s="24"/>
    </row>
    <row r="226" spans="1:17" s="61" customFormat="1" ht="56.25">
      <c r="A226" s="36" t="s">
        <v>1182</v>
      </c>
      <c r="B226" s="39">
        <v>43462</v>
      </c>
      <c r="C226" s="27" t="s">
        <v>1183</v>
      </c>
      <c r="D226" s="27" t="s">
        <v>26</v>
      </c>
      <c r="E226" s="27" t="s">
        <v>1184</v>
      </c>
      <c r="F226" s="27" t="s">
        <v>1185</v>
      </c>
      <c r="G226" s="27" t="s">
        <v>1204</v>
      </c>
      <c r="H226" s="32" t="s">
        <v>1205</v>
      </c>
      <c r="I226" s="60">
        <v>15000</v>
      </c>
      <c r="J226" s="45">
        <v>43524</v>
      </c>
      <c r="K226" s="45">
        <v>43585</v>
      </c>
      <c r="L226" s="37"/>
      <c r="M226" s="26" t="s">
        <v>1212</v>
      </c>
      <c r="N226" s="24" t="s">
        <v>1206</v>
      </c>
      <c r="O226" s="27"/>
      <c r="P226" s="27"/>
      <c r="Q226" s="27"/>
    </row>
    <row r="227" spans="1:17" s="61" customFormat="1" ht="22.5">
      <c r="A227" s="36" t="s">
        <v>1186</v>
      </c>
      <c r="B227" s="39">
        <v>43462</v>
      </c>
      <c r="C227" s="27" t="s">
        <v>847</v>
      </c>
      <c r="D227" s="27" t="s">
        <v>18</v>
      </c>
      <c r="E227" s="22" t="s">
        <v>19</v>
      </c>
      <c r="F227" s="27"/>
      <c r="G227" s="27" t="s">
        <v>86</v>
      </c>
      <c r="H227" s="32" t="s">
        <v>88</v>
      </c>
      <c r="I227" s="60">
        <v>1000</v>
      </c>
      <c r="J227" s="46">
        <v>43374</v>
      </c>
      <c r="K227" s="46">
        <v>43524</v>
      </c>
      <c r="L227" s="37">
        <f>400+244+200+200+200</f>
        <v>1244</v>
      </c>
      <c r="M227" s="37" t="s">
        <v>1207</v>
      </c>
      <c r="N227" s="27" t="s">
        <v>1208</v>
      </c>
      <c r="O227" s="27"/>
      <c r="P227" s="27"/>
      <c r="Q227" s="27"/>
    </row>
    <row r="228" spans="1:17" s="61" customFormat="1" ht="22.5">
      <c r="A228" s="36" t="s">
        <v>1187</v>
      </c>
      <c r="B228" s="39">
        <v>43462</v>
      </c>
      <c r="C228" s="27" t="s">
        <v>1188</v>
      </c>
      <c r="D228" s="27" t="s">
        <v>18</v>
      </c>
      <c r="E228" s="22" t="s">
        <v>19</v>
      </c>
      <c r="F228" s="27"/>
      <c r="G228" s="27" t="s">
        <v>86</v>
      </c>
      <c r="H228" s="32" t="s">
        <v>88</v>
      </c>
      <c r="I228" s="60">
        <v>23512</v>
      </c>
      <c r="J228" s="46">
        <v>43344</v>
      </c>
      <c r="K228" s="46">
        <v>43524</v>
      </c>
      <c r="L228" s="37">
        <f>6939.25+3508+3552+3614+3598.5</f>
        <v>21211.75</v>
      </c>
      <c r="M228" s="37" t="s">
        <v>1213</v>
      </c>
      <c r="N228" s="27" t="s">
        <v>1203</v>
      </c>
      <c r="O228" s="27"/>
      <c r="P228" s="27"/>
      <c r="Q228" s="27"/>
    </row>
    <row r="229" spans="1:17">
      <c r="L229" s="102"/>
    </row>
  </sheetData>
  <mergeCells count="2">
    <mergeCell ref="A1:N1"/>
    <mergeCell ref="G2:H2"/>
  </mergeCells>
  <hyperlinks>
    <hyperlink ref="A103" r:id="rId1" display="https://smartcig.anticorruzione.it/AVCP-SmartCig/preparaDettaglioComunicazioneOS.action?codDettaglioCarnet=37501687"/>
    <hyperlink ref="A104" r:id="rId2" display="https://smartcig.anticorruzione.it/AVCP-SmartCig/preparaDettaglioComunicazioneOS.action?codDettaglioCarnet=37526240"/>
    <hyperlink ref="A105" r:id="rId3" display="https://smartcig.anticorruzione.it/AVCP-SmartCig/preparaDettaglioComunicazioneOS.action?codDettaglioCarnet=37529439"/>
    <hyperlink ref="A106" r:id="rId4" display="https://smartcig.anticorruzione.it/AVCP-SmartCig/preparaDettaglioComunicazioneOS.action?codDettaglioCarnet=37550725"/>
    <hyperlink ref="A107" r:id="rId5" display="https://smartcig.anticorruzione.it/AVCP-SmartCig/preparaDettaglioComunicazioneOS.action?codDettaglioCarnet=37709905"/>
    <hyperlink ref="A108" r:id="rId6" display="https://smartcig.anticorruzione.it/AVCP-SmartCig/preparaDettaglioComunicazioneOS.action?codDettaglioCarnet=37715515"/>
    <hyperlink ref="A109" r:id="rId7" display="https://smartcig.anticorruzione.it/AVCP-SmartCig/preparaDettaglioComunicazioneOS.action?codDettaglioCarnet=37742803"/>
    <hyperlink ref="A110" r:id="rId8" display="https://smartcig.anticorruzione.it/AVCP-SmartCig/preparaDettaglioComunicazioneOS.action?codDettaglioCarnet=37742880"/>
    <hyperlink ref="A111" r:id="rId9" display="https://smartcig.anticorruzione.it/AVCP-SmartCig/preparaDettaglioComunicazioneOS.action?codDettaglioCarnet=37791767"/>
    <hyperlink ref="A112" r:id="rId10" display="https://smartcig.anticorruzione.it/AVCP-SmartCig/preparaDettaglioComunicazioneOS.action?codDettaglioCarnet=37794232"/>
  </hyperlinks>
  <pageMargins left="0.7" right="0.7" top="0.75" bottom="0.75" header="0.3" footer="0.3"/>
  <pageSetup paperSize="9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Foglio1!_GoBack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Pececchi</dc:creator>
  <cp:lastModifiedBy>Bertini</cp:lastModifiedBy>
  <dcterms:created xsi:type="dcterms:W3CDTF">2018-01-02T10:08:43Z</dcterms:created>
  <dcterms:modified xsi:type="dcterms:W3CDTF">2019-05-10T12:18:44Z</dcterms:modified>
</cp:coreProperties>
</file>